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DGADCV\DEVPN\04-SEMA\5-Risque inondation\e- Observatoire\observatoire risque\base de données indicateurs\sensibilisation scolaire\"/>
    </mc:Choice>
  </mc:AlternateContent>
  <xr:revisionPtr revIDLastSave="0" documentId="13_ncr:1_{BCE5D6FC-B5BA-4EF6-89C9-66DA92CC6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_ec_22_25" sheetId="29" r:id="rId1"/>
    <sheet name="bil_co_22_25" sheetId="31" r:id="rId2"/>
    <sheet name="coll_sig" sheetId="3" r:id="rId3"/>
    <sheet name="prim_sig" sheetId="6" r:id="rId4"/>
    <sheet name="bilan_04_25" sheetId="7" r:id="rId5"/>
    <sheet name="bil_ec_24_25" sheetId="39" r:id="rId6"/>
    <sheet name="sens_24_25" sheetId="38" r:id="rId7"/>
    <sheet name="bil_ec_23_24" sheetId="36" r:id="rId8"/>
    <sheet name="sens_23-24" sheetId="33" r:id="rId9"/>
    <sheet name="bil_ec_22_23" sheetId="34" r:id="rId10"/>
    <sheet name="sens_22_23" sheetId="32" r:id="rId11"/>
  </sheets>
  <definedNames>
    <definedName name="_xlnm._FilterDatabase" localSheetId="2" hidden="1">coll_sig!$A$1:$K$356</definedName>
    <definedName name="_xlnm._FilterDatabase" localSheetId="3" hidden="1">prim_sig!$A$1:$K$357</definedName>
    <definedName name="_xlnm._FilterDatabase" localSheetId="6" hidden="1">sens_24_25!$A$37:$G$124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39" l="1"/>
  <c r="AA48" i="7"/>
  <c r="AA46" i="7"/>
  <c r="W54" i="7"/>
  <c r="W59" i="7"/>
  <c r="V59" i="7"/>
  <c r="W41" i="7"/>
  <c r="W33" i="7"/>
  <c r="V41" i="7"/>
  <c r="U41" i="7"/>
  <c r="T41" i="7"/>
  <c r="V33" i="7"/>
  <c r="U33" i="7"/>
  <c r="T33" i="7"/>
  <c r="T40" i="7"/>
  <c r="T39" i="7"/>
  <c r="T38" i="7"/>
  <c r="T37" i="7"/>
  <c r="T36" i="7"/>
  <c r="T35" i="7"/>
  <c r="T34" i="7"/>
  <c r="V40" i="7"/>
  <c r="V39" i="7"/>
  <c r="V38" i="7"/>
  <c r="V37" i="7"/>
  <c r="V36" i="7"/>
  <c r="V35" i="7"/>
  <c r="V34" i="7"/>
  <c r="H2" i="3" l="1"/>
  <c r="B17" i="31"/>
  <c r="B16" i="31"/>
  <c r="B15" i="31"/>
  <c r="E13" i="31"/>
  <c r="D13" i="31"/>
  <c r="D12" i="31"/>
  <c r="D11" i="31"/>
  <c r="D10" i="31"/>
  <c r="D9" i="31"/>
  <c r="D7" i="31"/>
  <c r="D6" i="31"/>
  <c r="D5" i="31"/>
  <c r="D4" i="31"/>
  <c r="D37" i="31"/>
  <c r="D36" i="31"/>
  <c r="D35" i="31"/>
  <c r="D33" i="31"/>
  <c r="C30" i="31"/>
  <c r="V57" i="7"/>
  <c r="V56" i="7"/>
  <c r="W53" i="7"/>
  <c r="W52" i="7"/>
  <c r="W51" i="7"/>
  <c r="W50" i="7"/>
  <c r="W49" i="7"/>
  <c r="W48" i="7"/>
  <c r="W47" i="7"/>
  <c r="W46" i="7"/>
  <c r="W40" i="7"/>
  <c r="W39" i="7"/>
  <c r="W38" i="7"/>
  <c r="W37" i="7"/>
  <c r="W36" i="7"/>
  <c r="W35" i="7"/>
  <c r="W34" i="7"/>
  <c r="V68" i="7"/>
  <c r="W68" i="7" s="1"/>
  <c r="G261" i="6"/>
  <c r="V25" i="7"/>
  <c r="V24" i="7"/>
  <c r="G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K3" i="29"/>
  <c r="L3" i="29"/>
  <c r="K4" i="29"/>
  <c r="L4" i="29"/>
  <c r="K5" i="29"/>
  <c r="L5" i="29"/>
  <c r="K6" i="29"/>
  <c r="L6" i="29"/>
  <c r="K7" i="29"/>
  <c r="L7" i="29"/>
  <c r="K8" i="29"/>
  <c r="L8" i="29"/>
  <c r="K9" i="29"/>
  <c r="L9" i="29"/>
  <c r="K10" i="29"/>
  <c r="L10" i="29"/>
  <c r="K11" i="29"/>
  <c r="L11" i="29"/>
  <c r="K15" i="29"/>
  <c r="L15" i="29"/>
  <c r="E8" i="29"/>
  <c r="F152" i="38"/>
  <c r="F163" i="38" s="1"/>
  <c r="E152" i="38"/>
  <c r="E163" i="38" s="1"/>
  <c r="D152" i="38"/>
  <c r="D163" i="38" s="1"/>
  <c r="G81" i="39"/>
  <c r="F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F98" i="39"/>
  <c r="E98" i="39"/>
  <c r="D98" i="39"/>
  <c r="K115" i="39"/>
  <c r="K114" i="39"/>
  <c r="K113" i="39"/>
  <c r="K112" i="39"/>
  <c r="K111" i="39"/>
  <c r="K110" i="39"/>
  <c r="K109" i="39"/>
  <c r="K108" i="39"/>
  <c r="K107" i="39"/>
  <c r="L112" i="39"/>
  <c r="M8" i="29" s="1"/>
  <c r="G32" i="39"/>
  <c r="G104" i="39"/>
  <c r="F102" i="39"/>
  <c r="E102" i="39"/>
  <c r="D102" i="39"/>
  <c r="F97" i="39"/>
  <c r="E97" i="39"/>
  <c r="D97" i="39"/>
  <c r="F96" i="39"/>
  <c r="E96" i="39"/>
  <c r="D96" i="39"/>
  <c r="C53" i="39"/>
  <c r="C76" i="39"/>
  <c r="F99" i="39"/>
  <c r="F76" i="39" s="1"/>
  <c r="E99" i="39"/>
  <c r="E53" i="39" s="1"/>
  <c r="D99" i="39"/>
  <c r="D76" i="39" s="1"/>
  <c r="F92" i="39"/>
  <c r="F50" i="39" s="1"/>
  <c r="E92" i="39"/>
  <c r="E50" i="39" s="1"/>
  <c r="D92" i="39"/>
  <c r="D50" i="39" s="1"/>
  <c r="C45" i="39"/>
  <c r="F84" i="39"/>
  <c r="F45" i="39" s="1"/>
  <c r="E84" i="39"/>
  <c r="E45" i="39" s="1"/>
  <c r="D84" i="39"/>
  <c r="D45" i="39" s="1"/>
  <c r="F87" i="39"/>
  <c r="E87" i="39"/>
  <c r="D87" i="39"/>
  <c r="C28" i="39"/>
  <c r="F93" i="39"/>
  <c r="F28" i="39" s="1"/>
  <c r="E93" i="39"/>
  <c r="E28" i="39" s="1"/>
  <c r="D93" i="39"/>
  <c r="D28" i="39" s="1"/>
  <c r="C46" i="39"/>
  <c r="C66" i="39"/>
  <c r="F85" i="39"/>
  <c r="F66" i="39" s="1"/>
  <c r="E85" i="39"/>
  <c r="E66" i="39" s="1"/>
  <c r="D85" i="39"/>
  <c r="D66" i="39" s="1"/>
  <c r="F101" i="39"/>
  <c r="E101" i="39"/>
  <c r="D101" i="39"/>
  <c r="F100" i="39"/>
  <c r="E100" i="39"/>
  <c r="D100" i="39"/>
  <c r="C30" i="39"/>
  <c r="C29" i="39"/>
  <c r="F95" i="39"/>
  <c r="F30" i="39" s="1"/>
  <c r="E95" i="39"/>
  <c r="E30" i="39" s="1"/>
  <c r="D95" i="39"/>
  <c r="D30" i="39" s="1"/>
  <c r="F94" i="39"/>
  <c r="F29" i="39" s="1"/>
  <c r="E94" i="39"/>
  <c r="E29" i="39" s="1"/>
  <c r="D94" i="39"/>
  <c r="D29" i="39" s="1"/>
  <c r="F90" i="39"/>
  <c r="E90" i="39"/>
  <c r="D90" i="39"/>
  <c r="F88" i="39"/>
  <c r="E88" i="39"/>
  <c r="D88" i="39"/>
  <c r="F86" i="39"/>
  <c r="D86" i="39"/>
  <c r="E86" i="39"/>
  <c r="F79" i="39"/>
  <c r="E79" i="39"/>
  <c r="D79" i="39"/>
  <c r="F78" i="39"/>
  <c r="E78" i="39"/>
  <c r="D78" i="39"/>
  <c r="F77" i="39"/>
  <c r="E77" i="39"/>
  <c r="D77" i="39"/>
  <c r="C52" i="39"/>
  <c r="F75" i="39"/>
  <c r="F52" i="39" s="1"/>
  <c r="E75" i="39"/>
  <c r="E52" i="39" s="1"/>
  <c r="D75" i="39"/>
  <c r="D52" i="39" s="1"/>
  <c r="F74" i="39"/>
  <c r="E74" i="39"/>
  <c r="D74" i="39"/>
  <c r="F73" i="39"/>
  <c r="E73" i="39"/>
  <c r="D73" i="39"/>
  <c r="F72" i="39"/>
  <c r="E72" i="39"/>
  <c r="D72" i="39"/>
  <c r="F71" i="39"/>
  <c r="E71" i="39"/>
  <c r="D71" i="39"/>
  <c r="F70" i="39"/>
  <c r="F91" i="39" s="1"/>
  <c r="E70" i="39"/>
  <c r="E91" i="39" s="1"/>
  <c r="D70" i="39"/>
  <c r="D91" i="39" s="1"/>
  <c r="F69" i="39"/>
  <c r="F89" i="39" s="1"/>
  <c r="E69" i="39"/>
  <c r="E89" i="39" s="1"/>
  <c r="D69" i="39"/>
  <c r="D89" i="39" s="1"/>
  <c r="F68" i="39"/>
  <c r="E68" i="39"/>
  <c r="D68" i="39"/>
  <c r="C47" i="39"/>
  <c r="F67" i="39"/>
  <c r="F47" i="39" s="1"/>
  <c r="E67" i="39"/>
  <c r="E47" i="39" s="1"/>
  <c r="D67" i="39"/>
  <c r="D47" i="39" s="1"/>
  <c r="F65" i="39"/>
  <c r="E65" i="39"/>
  <c r="D65" i="39"/>
  <c r="C36" i="39"/>
  <c r="C110" i="39" s="1"/>
  <c r="F35" i="39"/>
  <c r="F36" i="39" s="1"/>
  <c r="E35" i="39"/>
  <c r="E36" i="39" s="1"/>
  <c r="L109" i="39" s="1"/>
  <c r="D35" i="39"/>
  <c r="F13" i="39"/>
  <c r="E13" i="39"/>
  <c r="D13" i="39"/>
  <c r="F27" i="39"/>
  <c r="E27" i="39"/>
  <c r="D27" i="39"/>
  <c r="E161" i="38"/>
  <c r="D161" i="38"/>
  <c r="F161" i="38"/>
  <c r="C54" i="39"/>
  <c r="C51" i="39"/>
  <c r="C48" i="39"/>
  <c r="C49" i="39"/>
  <c r="C23" i="39"/>
  <c r="C24" i="39" s="1"/>
  <c r="F18" i="39"/>
  <c r="E18" i="39"/>
  <c r="D18" i="39"/>
  <c r="F19" i="39"/>
  <c r="E19" i="39"/>
  <c r="D19" i="39"/>
  <c r="F17" i="39"/>
  <c r="E17" i="39"/>
  <c r="D17" i="39"/>
  <c r="F16" i="39"/>
  <c r="E16" i="39"/>
  <c r="D16" i="39"/>
  <c r="F22" i="39"/>
  <c r="E22" i="39"/>
  <c r="D22" i="39"/>
  <c r="F20" i="39"/>
  <c r="F54" i="39" s="1"/>
  <c r="E20" i="39"/>
  <c r="E54" i="39" s="1"/>
  <c r="D20" i="39"/>
  <c r="D54" i="39" s="1"/>
  <c r="F21" i="39"/>
  <c r="E21" i="39"/>
  <c r="D21" i="39"/>
  <c r="F15" i="39"/>
  <c r="E15" i="39"/>
  <c r="D15" i="39"/>
  <c r="F14" i="39"/>
  <c r="E14" i="39"/>
  <c r="D14" i="39"/>
  <c r="F7" i="39"/>
  <c r="E7" i="39"/>
  <c r="D7" i="39"/>
  <c r="F12" i="39"/>
  <c r="E12" i="39"/>
  <c r="D12" i="39"/>
  <c r="F11" i="39"/>
  <c r="F51" i="39" s="1"/>
  <c r="E11" i="39"/>
  <c r="E51" i="39" s="1"/>
  <c r="D11" i="39"/>
  <c r="D51" i="39" s="1"/>
  <c r="F10" i="39"/>
  <c r="E10" i="39"/>
  <c r="D10" i="39"/>
  <c r="F9" i="39"/>
  <c r="F48" i="39" s="1"/>
  <c r="E9" i="39"/>
  <c r="E48" i="39" s="1"/>
  <c r="D9" i="39"/>
  <c r="D48" i="39" s="1"/>
  <c r="F8" i="39"/>
  <c r="F49" i="39" s="1"/>
  <c r="E8" i="39"/>
  <c r="E49" i="39" s="1"/>
  <c r="D8" i="39"/>
  <c r="D49" i="39" s="1"/>
  <c r="F6" i="39"/>
  <c r="E6" i="39"/>
  <c r="D6" i="39"/>
  <c r="F5" i="39"/>
  <c r="E5" i="39"/>
  <c r="D5" i="39"/>
  <c r="F4" i="39"/>
  <c r="E4" i="39"/>
  <c r="D4" i="39"/>
  <c r="F3" i="39"/>
  <c r="E3" i="39"/>
  <c r="D3" i="39"/>
  <c r="F124" i="38"/>
  <c r="E124" i="38"/>
  <c r="D124" i="38"/>
  <c r="J115" i="39"/>
  <c r="J118" i="39" s="1"/>
  <c r="G115" i="39"/>
  <c r="J114" i="39"/>
  <c r="G114" i="39"/>
  <c r="J113" i="39"/>
  <c r="G113" i="39"/>
  <c r="J112" i="39"/>
  <c r="G112" i="39"/>
  <c r="P111" i="39"/>
  <c r="J111" i="39"/>
  <c r="G111" i="39"/>
  <c r="J110" i="39"/>
  <c r="G110" i="39"/>
  <c r="J109" i="39"/>
  <c r="G109" i="39"/>
  <c r="J108" i="39"/>
  <c r="G108" i="39"/>
  <c r="J107" i="39"/>
  <c r="C91" i="39"/>
  <c r="C89" i="39"/>
  <c r="F113" i="39"/>
  <c r="D113" i="39"/>
  <c r="V19" i="7" s="1"/>
  <c r="W19" i="7" s="1"/>
  <c r="C113" i="39"/>
  <c r="F56" i="39"/>
  <c r="E56" i="39"/>
  <c r="P110" i="39" s="1"/>
  <c r="D56" i="39"/>
  <c r="C56" i="39"/>
  <c r="F41" i="39"/>
  <c r="F111" i="39" s="1"/>
  <c r="E41" i="39"/>
  <c r="E111" i="39" s="1"/>
  <c r="V6" i="7" s="1"/>
  <c r="W6" i="7" s="1"/>
  <c r="D41" i="39"/>
  <c r="D111" i="39" s="1"/>
  <c r="V17" i="7" s="1"/>
  <c r="W17" i="7" s="1"/>
  <c r="C41" i="39"/>
  <c r="C111" i="39" s="1"/>
  <c r="G37" i="39"/>
  <c r="G24" i="39"/>
  <c r="E32" i="38"/>
  <c r="E33" i="38" s="1"/>
  <c r="F32" i="38"/>
  <c r="F33" i="38" s="1"/>
  <c r="D32" i="38"/>
  <c r="D33" i="38" s="1"/>
  <c r="I55" i="38"/>
  <c r="I56" i="38" s="1"/>
  <c r="D352" i="6"/>
  <c r="U59" i="7"/>
  <c r="C37" i="31"/>
  <c r="L121" i="33"/>
  <c r="L120" i="33"/>
  <c r="V58" i="7" l="1"/>
  <c r="M112" i="39"/>
  <c r="V26" i="7"/>
  <c r="L110" i="39"/>
  <c r="M6" i="29" s="1"/>
  <c r="D7" i="29" s="1"/>
  <c r="C103" i="39"/>
  <c r="C104" i="39" s="1"/>
  <c r="M5" i="29"/>
  <c r="M109" i="39"/>
  <c r="N8" i="29"/>
  <c r="D10" i="29"/>
  <c r="D103" i="39"/>
  <c r="D104" i="39" s="1"/>
  <c r="D53" i="39"/>
  <c r="E103" i="39"/>
  <c r="F103" i="39"/>
  <c r="F104" i="39" s="1"/>
  <c r="E76" i="39"/>
  <c r="E80" i="39" s="1"/>
  <c r="E81" i="39" s="1"/>
  <c r="F53" i="39"/>
  <c r="C80" i="39"/>
  <c r="C81" i="39" s="1"/>
  <c r="C55" i="39"/>
  <c r="C112" i="39" s="1"/>
  <c r="D46" i="39"/>
  <c r="E46" i="39"/>
  <c r="C115" i="39"/>
  <c r="F46" i="39"/>
  <c r="E31" i="39"/>
  <c r="C31" i="39"/>
  <c r="C32" i="39" s="1"/>
  <c r="D31" i="39"/>
  <c r="D32" i="39" s="1"/>
  <c r="F31" i="39"/>
  <c r="F32" i="39" s="1"/>
  <c r="D80" i="39"/>
  <c r="D81" i="39" s="1"/>
  <c r="D36" i="39"/>
  <c r="D110" i="39" s="1"/>
  <c r="V16" i="7" s="1"/>
  <c r="W16" i="7" s="1"/>
  <c r="D23" i="39"/>
  <c r="D24" i="39" s="1"/>
  <c r="E23" i="39"/>
  <c r="F23" i="39"/>
  <c r="F108" i="39" s="1"/>
  <c r="E113" i="39"/>
  <c r="V8" i="7" s="1"/>
  <c r="W8" i="7" s="1"/>
  <c r="E110" i="39"/>
  <c r="V5" i="7" s="1"/>
  <c r="W5" i="7" s="1"/>
  <c r="G119" i="39"/>
  <c r="G116" i="39" s="1"/>
  <c r="F80" i="39"/>
  <c r="F81" i="39" s="1"/>
  <c r="C108" i="39"/>
  <c r="F110" i="39"/>
  <c r="F37" i="39"/>
  <c r="C37" i="39"/>
  <c r="D105" i="32"/>
  <c r="U56" i="7"/>
  <c r="T56" i="7"/>
  <c r="U68" i="7"/>
  <c r="T59" i="7"/>
  <c r="U34" i="7"/>
  <c r="N117" i="33"/>
  <c r="N113" i="33"/>
  <c r="C13" i="31"/>
  <c r="C12" i="31"/>
  <c r="C11" i="31"/>
  <c r="B37" i="31"/>
  <c r="B30" i="31"/>
  <c r="B5" i="31" s="1"/>
  <c r="B35" i="31"/>
  <c r="B11" i="31" s="1"/>
  <c r="C10" i="31"/>
  <c r="C9" i="31"/>
  <c r="B13" i="31"/>
  <c r="C7" i="31"/>
  <c r="C6" i="31"/>
  <c r="C4" i="31"/>
  <c r="C5" i="31"/>
  <c r="J354" i="3"/>
  <c r="U19" i="7"/>
  <c r="U17" i="7"/>
  <c r="U6" i="7"/>
  <c r="D78" i="36"/>
  <c r="C76" i="36"/>
  <c r="C78" i="36" s="1"/>
  <c r="C7" i="29"/>
  <c r="D54" i="34"/>
  <c r="C54" i="34"/>
  <c r="F5" i="34"/>
  <c r="F54" i="34" s="1"/>
  <c r="F8" i="34"/>
  <c r="F13" i="34"/>
  <c r="F21" i="34"/>
  <c r="F26" i="34"/>
  <c r="D26" i="34"/>
  <c r="D28" i="34" s="1"/>
  <c r="D29" i="34" s="1"/>
  <c r="C26" i="34"/>
  <c r="F59" i="34"/>
  <c r="F79" i="34"/>
  <c r="F78" i="34"/>
  <c r="F75" i="34"/>
  <c r="F74" i="34"/>
  <c r="F72" i="34"/>
  <c r="F71" i="34"/>
  <c r="F81" i="34"/>
  <c r="F77" i="34"/>
  <c r="F82" i="34"/>
  <c r="F76" i="34"/>
  <c r="F73" i="34"/>
  <c r="F70" i="34"/>
  <c r="F80" i="34"/>
  <c r="F70" i="36"/>
  <c r="F69" i="36"/>
  <c r="F68" i="36"/>
  <c r="F67" i="36"/>
  <c r="F66" i="36"/>
  <c r="F65" i="36"/>
  <c r="F64" i="36"/>
  <c r="F63" i="36"/>
  <c r="F77" i="36" s="1"/>
  <c r="F62" i="36"/>
  <c r="F76" i="36" s="1"/>
  <c r="F61" i="36"/>
  <c r="F60" i="36"/>
  <c r="F59" i="36"/>
  <c r="F58" i="36"/>
  <c r="F90" i="33"/>
  <c r="K90" i="33"/>
  <c r="J89" i="36"/>
  <c r="F48" i="36"/>
  <c r="E48" i="36"/>
  <c r="D48" i="36"/>
  <c r="C48" i="36"/>
  <c r="G73" i="36"/>
  <c r="C72" i="36"/>
  <c r="C73" i="36" s="1"/>
  <c r="E71" i="36"/>
  <c r="E70" i="36"/>
  <c r="D80" i="34"/>
  <c r="D83" i="34" s="1"/>
  <c r="E80" i="34"/>
  <c r="J55" i="32"/>
  <c r="J54" i="32"/>
  <c r="J83" i="33"/>
  <c r="E69" i="36"/>
  <c r="E68" i="36"/>
  <c r="E67" i="36"/>
  <c r="E66" i="36"/>
  <c r="E65" i="36"/>
  <c r="E64" i="36"/>
  <c r="D77" i="36"/>
  <c r="C77" i="36"/>
  <c r="E63" i="36"/>
  <c r="E77" i="36" s="1"/>
  <c r="D76" i="36"/>
  <c r="E62" i="36"/>
  <c r="E76" i="36" s="1"/>
  <c r="E61" i="36"/>
  <c r="E60" i="36"/>
  <c r="E59" i="36"/>
  <c r="E58" i="36"/>
  <c r="D35" i="36"/>
  <c r="D36" i="36" s="1"/>
  <c r="C35" i="36"/>
  <c r="C85" i="36" s="1"/>
  <c r="E34" i="36"/>
  <c r="E33" i="36"/>
  <c r="E32" i="36"/>
  <c r="G29" i="36"/>
  <c r="E27" i="36"/>
  <c r="E23" i="36"/>
  <c r="E24" i="36"/>
  <c r="G20" i="36"/>
  <c r="E9" i="36"/>
  <c r="E18" i="36"/>
  <c r="D25" i="36"/>
  <c r="C25" i="36"/>
  <c r="F11" i="36"/>
  <c r="F19" i="36" s="1"/>
  <c r="F83" i="36" s="1"/>
  <c r="E11" i="36"/>
  <c r="E25" i="36" s="1"/>
  <c r="F26" i="36"/>
  <c r="D26" i="36"/>
  <c r="C26" i="36"/>
  <c r="E14" i="36"/>
  <c r="E26" i="36" s="1"/>
  <c r="E10" i="36"/>
  <c r="E16" i="36"/>
  <c r="F46" i="36"/>
  <c r="D46" i="36"/>
  <c r="C46" i="36"/>
  <c r="E15" i="36"/>
  <c r="E46" i="36" s="1"/>
  <c r="E12" i="36"/>
  <c r="E7" i="36"/>
  <c r="E13" i="36"/>
  <c r="E17" i="36"/>
  <c r="E6" i="36"/>
  <c r="E3" i="36"/>
  <c r="E4" i="36"/>
  <c r="F64" i="34"/>
  <c r="E64" i="34"/>
  <c r="D64" i="34"/>
  <c r="C64" i="34"/>
  <c r="C65" i="34" s="1"/>
  <c r="C98" i="34" s="1"/>
  <c r="F56" i="34"/>
  <c r="E56" i="34"/>
  <c r="D56" i="34"/>
  <c r="C56" i="34"/>
  <c r="E8" i="36"/>
  <c r="E45" i="36" s="1"/>
  <c r="F52" i="36"/>
  <c r="F53" i="36" s="1"/>
  <c r="F88" i="36" s="1"/>
  <c r="D52" i="36"/>
  <c r="D53" i="36" s="1"/>
  <c r="D88" i="36" s="1"/>
  <c r="C52" i="36"/>
  <c r="C53" i="36" s="1"/>
  <c r="C88" i="36" s="1"/>
  <c r="F45" i="36"/>
  <c r="D45" i="36"/>
  <c r="C45" i="36"/>
  <c r="F44" i="36"/>
  <c r="D44" i="36"/>
  <c r="C44" i="36"/>
  <c r="E5" i="36"/>
  <c r="E44" i="36" s="1"/>
  <c r="G90" i="36"/>
  <c r="G89" i="36"/>
  <c r="O88" i="36"/>
  <c r="G88" i="36"/>
  <c r="G87" i="36"/>
  <c r="O86" i="36"/>
  <c r="G86" i="36"/>
  <c r="G85" i="36"/>
  <c r="G84" i="36"/>
  <c r="G83" i="36"/>
  <c r="D69" i="36"/>
  <c r="D72" i="36" s="1"/>
  <c r="F40" i="36"/>
  <c r="F86" i="36" s="1"/>
  <c r="E40" i="36"/>
  <c r="E86" i="36" s="1"/>
  <c r="K85" i="36" s="1"/>
  <c r="D40" i="36"/>
  <c r="D86" i="36" s="1"/>
  <c r="C40" i="36"/>
  <c r="C86" i="36" s="1"/>
  <c r="G36" i="36"/>
  <c r="F34" i="36"/>
  <c r="F35" i="36" s="1"/>
  <c r="F27" i="36"/>
  <c r="D19" i="36"/>
  <c r="D20" i="36" s="1"/>
  <c r="C19" i="36"/>
  <c r="C83" i="36" s="1"/>
  <c r="T21" i="7"/>
  <c r="T17" i="7"/>
  <c r="T10" i="7"/>
  <c r="B12" i="29"/>
  <c r="B7" i="29"/>
  <c r="D107" i="32"/>
  <c r="D70" i="32"/>
  <c r="F88" i="34"/>
  <c r="D88" i="34"/>
  <c r="D100" i="34" s="1"/>
  <c r="C88" i="34"/>
  <c r="C100" i="34" s="1"/>
  <c r="C80" i="34"/>
  <c r="C83" i="34" s="1"/>
  <c r="D58" i="34"/>
  <c r="D60" i="34" s="1"/>
  <c r="D61" i="34" s="1"/>
  <c r="C58" i="34"/>
  <c r="F58" i="34"/>
  <c r="E82" i="34"/>
  <c r="E58" i="34" s="1"/>
  <c r="E76" i="34"/>
  <c r="E73" i="34"/>
  <c r="E70" i="34"/>
  <c r="G41" i="34"/>
  <c r="D40" i="34"/>
  <c r="D94" i="34" s="1"/>
  <c r="T15" i="7" s="1"/>
  <c r="C40" i="34"/>
  <c r="C94" i="34" s="1"/>
  <c r="G29" i="34"/>
  <c r="C28" i="34"/>
  <c r="C29" i="34" s="1"/>
  <c r="F65" i="34"/>
  <c r="D65" i="34"/>
  <c r="E79" i="34"/>
  <c r="E78" i="34"/>
  <c r="E71" i="34"/>
  <c r="E87" i="34"/>
  <c r="E88" i="34" s="1"/>
  <c r="E100" i="34" s="1"/>
  <c r="J99" i="34" s="1"/>
  <c r="E74" i="34"/>
  <c r="E81" i="34"/>
  <c r="E75" i="34"/>
  <c r="E77" i="34"/>
  <c r="E59" i="34"/>
  <c r="E26" i="34" s="1"/>
  <c r="E39" i="34"/>
  <c r="E38" i="34"/>
  <c r="E36" i="34"/>
  <c r="E33" i="34"/>
  <c r="E37" i="34"/>
  <c r="E35" i="34"/>
  <c r="E34" i="34"/>
  <c r="F32" i="34"/>
  <c r="E32" i="34"/>
  <c r="D45" i="34"/>
  <c r="D95" i="34" s="1"/>
  <c r="T16" i="7" s="1"/>
  <c r="C45" i="34"/>
  <c r="C46" i="34" s="1"/>
  <c r="E44" i="34"/>
  <c r="E45" i="34" s="1"/>
  <c r="E5" i="34"/>
  <c r="E54" i="34" s="1"/>
  <c r="E60" i="34" s="1"/>
  <c r="E61" i="34" s="1"/>
  <c r="E8" i="34"/>
  <c r="E21" i="34"/>
  <c r="E13" i="34"/>
  <c r="E72" i="34"/>
  <c r="E27" i="34"/>
  <c r="E22" i="34"/>
  <c r="E24" i="34"/>
  <c r="G36" i="32"/>
  <c r="F36" i="32"/>
  <c r="H36" i="32"/>
  <c r="E14" i="34"/>
  <c r="G35" i="32"/>
  <c r="F35" i="32"/>
  <c r="H35" i="32"/>
  <c r="E18" i="34"/>
  <c r="E17" i="34"/>
  <c r="E65" i="34"/>
  <c r="E15" i="34"/>
  <c r="E16" i="34"/>
  <c r="E10" i="34"/>
  <c r="E7" i="34"/>
  <c r="E55" i="34"/>
  <c r="E12" i="34"/>
  <c r="E6" i="34"/>
  <c r="E4" i="34"/>
  <c r="E20" i="34"/>
  <c r="E3" i="34"/>
  <c r="E57" i="34"/>
  <c r="E19" i="34"/>
  <c r="E23" i="34"/>
  <c r="E11" i="34"/>
  <c r="E25" i="34"/>
  <c r="E9" i="34"/>
  <c r="G100" i="34"/>
  <c r="F100" i="34"/>
  <c r="G99" i="34"/>
  <c r="N98" i="34"/>
  <c r="G98" i="34"/>
  <c r="G97" i="34"/>
  <c r="G96" i="34"/>
  <c r="G95" i="34"/>
  <c r="G94" i="34"/>
  <c r="G93" i="34"/>
  <c r="G61" i="34"/>
  <c r="F50" i="34"/>
  <c r="F96" i="34" s="1"/>
  <c r="E50" i="34"/>
  <c r="E96" i="34" s="1"/>
  <c r="J95" i="34" s="1"/>
  <c r="D50" i="34"/>
  <c r="D96" i="34" s="1"/>
  <c r="C50" i="34"/>
  <c r="C96" i="34" s="1"/>
  <c r="G46" i="34"/>
  <c r="F44" i="34"/>
  <c r="F45" i="34" s="1"/>
  <c r="F37" i="34"/>
  <c r="F352" i="3"/>
  <c r="F355" i="3" s="1"/>
  <c r="U57" i="7" s="1"/>
  <c r="E352" i="3"/>
  <c r="E355" i="3" s="1"/>
  <c r="T57" i="7" s="1"/>
  <c r="E352" i="6"/>
  <c r="H117" i="32"/>
  <c r="G116" i="32"/>
  <c r="G117" i="32" s="1"/>
  <c r="D116" i="32"/>
  <c r="D117" i="32" s="1"/>
  <c r="H105" i="32"/>
  <c r="G89" i="32"/>
  <c r="G88" i="32"/>
  <c r="G87" i="32"/>
  <c r="G86" i="32"/>
  <c r="G85" i="32"/>
  <c r="G84" i="32"/>
  <c r="G83" i="32"/>
  <c r="G82" i="32"/>
  <c r="G81" i="32"/>
  <c r="G80" i="32"/>
  <c r="H72" i="32"/>
  <c r="G72" i="32"/>
  <c r="D72" i="32"/>
  <c r="H90" i="33"/>
  <c r="G90" i="33"/>
  <c r="H33" i="33"/>
  <c r="G33" i="33"/>
  <c r="F33" i="33"/>
  <c r="E7" i="29" l="1"/>
  <c r="N6" i="29"/>
  <c r="M110" i="39"/>
  <c r="F115" i="39"/>
  <c r="E104" i="39"/>
  <c r="P113" i="39" s="1"/>
  <c r="L114" i="39"/>
  <c r="D115" i="39"/>
  <c r="V21" i="7" s="1"/>
  <c r="W21" i="7" s="1"/>
  <c r="E32" i="39"/>
  <c r="P108" i="39" s="1"/>
  <c r="L108" i="39"/>
  <c r="E115" i="39"/>
  <c r="V10" i="7" s="1"/>
  <c r="W10" i="7" s="1"/>
  <c r="N5" i="29"/>
  <c r="D6" i="29"/>
  <c r="D55" i="39"/>
  <c r="D112" i="39" s="1"/>
  <c r="V18" i="7" s="1"/>
  <c r="W18" i="7" s="1"/>
  <c r="P112" i="39"/>
  <c r="L113" i="39"/>
  <c r="E108" i="39"/>
  <c r="V3" i="7" s="1"/>
  <c r="W3" i="7" s="1"/>
  <c r="L107" i="39"/>
  <c r="C114" i="39"/>
  <c r="F55" i="39"/>
  <c r="F112" i="39" s="1"/>
  <c r="E55" i="39"/>
  <c r="F114" i="39"/>
  <c r="D114" i="39"/>
  <c r="V20" i="7" s="1"/>
  <c r="W20" i="7" s="1"/>
  <c r="D37" i="39"/>
  <c r="D119" i="39" s="1"/>
  <c r="D116" i="39" s="1"/>
  <c r="C109" i="39"/>
  <c r="C119" i="39"/>
  <c r="C116" i="39" s="1"/>
  <c r="E109" i="39"/>
  <c r="V4" i="7" s="1"/>
  <c r="W4" i="7" s="1"/>
  <c r="E37" i="39"/>
  <c r="P109" i="39" s="1"/>
  <c r="D109" i="39"/>
  <c r="V15" i="7" s="1"/>
  <c r="W15" i="7" s="1"/>
  <c r="D108" i="39"/>
  <c r="V14" i="7" s="1"/>
  <c r="W14" i="7" s="1"/>
  <c r="E24" i="39"/>
  <c r="E114" i="39"/>
  <c r="V9" i="7" s="1"/>
  <c r="W9" i="7" s="1"/>
  <c r="F109" i="39"/>
  <c r="F24" i="39"/>
  <c r="F78" i="36"/>
  <c r="F90" i="36" s="1"/>
  <c r="D90" i="36"/>
  <c r="U21" i="7" s="1"/>
  <c r="E78" i="36"/>
  <c r="E90" i="36" s="1"/>
  <c r="F60" i="34"/>
  <c r="F61" i="34" s="1"/>
  <c r="F28" i="34"/>
  <c r="F29" i="34" s="1"/>
  <c r="T6" i="7"/>
  <c r="E83" i="34"/>
  <c r="E84" i="34" s="1"/>
  <c r="N97" i="34" s="1"/>
  <c r="J85" i="36"/>
  <c r="K99" i="34"/>
  <c r="U58" i="7"/>
  <c r="S68" i="7"/>
  <c r="C90" i="36"/>
  <c r="C60" i="34"/>
  <c r="C61" i="34" s="1"/>
  <c r="F72" i="36"/>
  <c r="F73" i="36" s="1"/>
  <c r="E72" i="36"/>
  <c r="F83" i="34"/>
  <c r="F99" i="34" s="1"/>
  <c r="D89" i="36"/>
  <c r="U20" i="7" s="1"/>
  <c r="E35" i="36"/>
  <c r="E36" i="36" s="1"/>
  <c r="O84" i="36" s="1"/>
  <c r="D28" i="36"/>
  <c r="C20" i="36"/>
  <c r="C28" i="36"/>
  <c r="C29" i="36" s="1"/>
  <c r="F20" i="36"/>
  <c r="F25" i="36"/>
  <c r="F28" i="36" s="1"/>
  <c r="F29" i="36" s="1"/>
  <c r="E52" i="36"/>
  <c r="E53" i="36" s="1"/>
  <c r="E88" i="36" s="1"/>
  <c r="D47" i="36"/>
  <c r="C47" i="36"/>
  <c r="C87" i="36" s="1"/>
  <c r="F47" i="36"/>
  <c r="E89" i="36"/>
  <c r="E28" i="36"/>
  <c r="D83" i="36"/>
  <c r="U14" i="7" s="1"/>
  <c r="E47" i="36"/>
  <c r="E87" i="36" s="1"/>
  <c r="C36" i="36"/>
  <c r="E19" i="36"/>
  <c r="G94" i="36"/>
  <c r="G91" i="36" s="1"/>
  <c r="E354" i="6" s="1"/>
  <c r="U24" i="7" s="1"/>
  <c r="F36" i="36"/>
  <c r="F85" i="36"/>
  <c r="C89" i="36"/>
  <c r="D85" i="36"/>
  <c r="U16" i="7" s="1"/>
  <c r="F40" i="34"/>
  <c r="F41" i="34" s="1"/>
  <c r="E40" i="34"/>
  <c r="E28" i="34"/>
  <c r="E29" i="34" s="1"/>
  <c r="C93" i="34"/>
  <c r="D41" i="34"/>
  <c r="C41" i="34"/>
  <c r="D93" i="34"/>
  <c r="T14" i="7" s="1"/>
  <c r="D98" i="34"/>
  <c r="T19" i="7" s="1"/>
  <c r="E97" i="34"/>
  <c r="J86" i="36" s="1"/>
  <c r="C95" i="34"/>
  <c r="E95" i="34"/>
  <c r="F46" i="34"/>
  <c r="G104" i="34"/>
  <c r="G101" i="34" s="1"/>
  <c r="D354" i="6" s="1"/>
  <c r="C99" i="34"/>
  <c r="C84" i="34"/>
  <c r="D84" i="34"/>
  <c r="D99" i="34"/>
  <c r="T20" i="7" s="1"/>
  <c r="E98" i="34"/>
  <c r="J87" i="36" s="1"/>
  <c r="N96" i="34"/>
  <c r="D46" i="34"/>
  <c r="D97" i="34"/>
  <c r="T18" i="7" s="1"/>
  <c r="G105" i="32"/>
  <c r="V22" i="7" l="1"/>
  <c r="W22" i="7" s="1"/>
  <c r="AA57" i="7" s="1"/>
  <c r="F13" i="29"/>
  <c r="M9" i="29"/>
  <c r="M113" i="39"/>
  <c r="E112" i="39"/>
  <c r="V7" i="7" s="1"/>
  <c r="W7" i="7" s="1"/>
  <c r="L111" i="39"/>
  <c r="M108" i="39"/>
  <c r="M4" i="29"/>
  <c r="M10" i="29"/>
  <c r="M114" i="39"/>
  <c r="M107" i="39"/>
  <c r="M3" i="29"/>
  <c r="E119" i="39"/>
  <c r="E116" i="39" s="1"/>
  <c r="P107" i="39"/>
  <c r="P114" i="39" s="1"/>
  <c r="F119" i="39"/>
  <c r="F116" i="39" s="1"/>
  <c r="K89" i="36"/>
  <c r="L89" i="36" s="1"/>
  <c r="U10" i="7"/>
  <c r="C12" i="29"/>
  <c r="K88" i="36"/>
  <c r="U9" i="7"/>
  <c r="C11" i="29"/>
  <c r="K87" i="36"/>
  <c r="C10" i="29"/>
  <c r="U8" i="7"/>
  <c r="K86" i="36"/>
  <c r="U7" i="7"/>
  <c r="C9" i="29"/>
  <c r="E355" i="6"/>
  <c r="U25" i="7" s="1"/>
  <c r="U26" i="7" s="1"/>
  <c r="D355" i="6"/>
  <c r="T25" i="7" s="1"/>
  <c r="T24" i="7"/>
  <c r="J94" i="34"/>
  <c r="J84" i="36"/>
  <c r="T5" i="7"/>
  <c r="B6" i="29"/>
  <c r="F97" i="34"/>
  <c r="C97" i="34"/>
  <c r="D73" i="36"/>
  <c r="E85" i="36"/>
  <c r="C84" i="36"/>
  <c r="E73" i="36"/>
  <c r="O87" i="36" s="1"/>
  <c r="D84" i="36"/>
  <c r="U15" i="7" s="1"/>
  <c r="D29" i="36"/>
  <c r="E84" i="36"/>
  <c r="E29" i="36"/>
  <c r="O83" i="36" s="1"/>
  <c r="E83" i="36"/>
  <c r="E20" i="36"/>
  <c r="F84" i="36"/>
  <c r="F89" i="36"/>
  <c r="F87" i="36"/>
  <c r="J97" i="34"/>
  <c r="T8" i="7"/>
  <c r="B10" i="29"/>
  <c r="J96" i="34"/>
  <c r="T7" i="7"/>
  <c r="B9" i="29"/>
  <c r="D87" i="36"/>
  <c r="U18" i="7" s="1"/>
  <c r="C94" i="36"/>
  <c r="C91" i="36" s="1"/>
  <c r="O85" i="36"/>
  <c r="F94" i="36"/>
  <c r="F91" i="36" s="1"/>
  <c r="E93" i="34"/>
  <c r="F94" i="34"/>
  <c r="E41" i="34"/>
  <c r="N93" i="34" s="1"/>
  <c r="F84" i="34"/>
  <c r="E99" i="34"/>
  <c r="J88" i="36" s="1"/>
  <c r="E94" i="34"/>
  <c r="F93" i="34"/>
  <c r="F95" i="34"/>
  <c r="E46" i="34"/>
  <c r="N94" i="34" s="1"/>
  <c r="D104" i="34"/>
  <c r="D101" i="34" s="1"/>
  <c r="N95" i="34"/>
  <c r="C104" i="34"/>
  <c r="C101" i="34" s="1"/>
  <c r="N92" i="34"/>
  <c r="F98" i="34"/>
  <c r="L22" i="7"/>
  <c r="L20" i="7"/>
  <c r="L11" i="7"/>
  <c r="L27" i="7" s="1"/>
  <c r="L9" i="7"/>
  <c r="K22" i="7"/>
  <c r="K20" i="7"/>
  <c r="K9" i="7"/>
  <c r="K11" i="7"/>
  <c r="K27" i="7" s="1"/>
  <c r="J22" i="7"/>
  <c r="J11" i="7"/>
  <c r="J20" i="7"/>
  <c r="J9" i="7"/>
  <c r="V27" i="7" l="1"/>
  <c r="V11" i="7"/>
  <c r="W11" i="7" s="1"/>
  <c r="AA16" i="7"/>
  <c r="AA59" i="7" s="1"/>
  <c r="G13" i="29"/>
  <c r="E10" i="29"/>
  <c r="T26" i="7"/>
  <c r="D4" i="29"/>
  <c r="N3" i="29"/>
  <c r="M7" i="29"/>
  <c r="M111" i="39"/>
  <c r="N10" i="29"/>
  <c r="D12" i="29"/>
  <c r="E12" i="29" s="1"/>
  <c r="D5" i="29"/>
  <c r="N4" i="29"/>
  <c r="K118" i="39"/>
  <c r="L115" i="39"/>
  <c r="N9" i="29"/>
  <c r="D11" i="29"/>
  <c r="K82" i="36"/>
  <c r="U3" i="7"/>
  <c r="C4" i="29"/>
  <c r="K83" i="36"/>
  <c r="C5" i="29"/>
  <c r="U4" i="7"/>
  <c r="K84" i="36"/>
  <c r="C6" i="29"/>
  <c r="E6" i="29" s="1"/>
  <c r="U5" i="7"/>
  <c r="T22" i="7"/>
  <c r="J93" i="34"/>
  <c r="B5" i="29"/>
  <c r="J83" i="36"/>
  <c r="T4" i="7"/>
  <c r="L87" i="36"/>
  <c r="K97" i="34"/>
  <c r="J92" i="34"/>
  <c r="T3" i="7"/>
  <c r="J82" i="36"/>
  <c r="B4" i="29"/>
  <c r="J98" i="34"/>
  <c r="B11" i="29"/>
  <c r="T9" i="7"/>
  <c r="D94" i="36"/>
  <c r="D91" i="36" s="1"/>
  <c r="U22" i="7" s="1"/>
  <c r="E94" i="36"/>
  <c r="E91" i="36" s="1"/>
  <c r="O82" i="36"/>
  <c r="O89" i="36" s="1"/>
  <c r="J27" i="7"/>
  <c r="N99" i="34"/>
  <c r="F104" i="34"/>
  <c r="F101" i="34" s="1"/>
  <c r="E104" i="34"/>
  <c r="E101" i="34" s="1"/>
  <c r="J90" i="36" s="1"/>
  <c r="B32" i="31"/>
  <c r="B7" i="31" s="1"/>
  <c r="B29" i="31"/>
  <c r="B4" i="31" s="1"/>
  <c r="W27" i="7" l="1"/>
  <c r="V67" i="7"/>
  <c r="E4" i="29"/>
  <c r="E5" i="29"/>
  <c r="E11" i="29"/>
  <c r="M11" i="29"/>
  <c r="L118" i="39"/>
  <c r="M118" i="39" s="1"/>
  <c r="M115" i="39"/>
  <c r="D9" i="29"/>
  <c r="E9" i="29" s="1"/>
  <c r="N7" i="29"/>
  <c r="U11" i="7"/>
  <c r="C13" i="29"/>
  <c r="U27" i="7"/>
  <c r="U67" i="7" s="1"/>
  <c r="U69" i="7" s="1"/>
  <c r="L83" i="36"/>
  <c r="K93" i="34"/>
  <c r="K94" i="34"/>
  <c r="L84" i="36"/>
  <c r="L82" i="36"/>
  <c r="K92" i="34"/>
  <c r="K96" i="34"/>
  <c r="L86" i="36"/>
  <c r="B34" i="31"/>
  <c r="B10" i="31" s="1"/>
  <c r="B31" i="31"/>
  <c r="B6" i="31" s="1"/>
  <c r="J93" i="36"/>
  <c r="K90" i="36"/>
  <c r="J100" i="34"/>
  <c r="T27" i="7"/>
  <c r="T67" i="7" s="1"/>
  <c r="B13" i="29"/>
  <c r="T11" i="7"/>
  <c r="T58" i="7"/>
  <c r="B33" i="31"/>
  <c r="B9" i="31" s="1"/>
  <c r="W67" i="7" l="1"/>
  <c r="V69" i="7"/>
  <c r="W69" i="7" s="1"/>
  <c r="N11" i="29"/>
  <c r="M15" i="29"/>
  <c r="D13" i="29"/>
  <c r="E13" i="29" s="1"/>
  <c r="K100" i="34"/>
  <c r="L88" i="36"/>
  <c r="K98" i="34"/>
  <c r="J103" i="34"/>
  <c r="K103" i="34" s="1"/>
  <c r="K93" i="36"/>
  <c r="L93" i="36" s="1"/>
  <c r="L90" i="36"/>
  <c r="S67" i="7"/>
  <c r="W58" i="7"/>
  <c r="AA49" i="7" s="1"/>
  <c r="B36" i="31" l="1"/>
  <c r="B12" i="31" s="1"/>
  <c r="S69" i="7"/>
  <c r="T68" i="7" l="1"/>
  <c r="T69" i="7" l="1"/>
  <c r="H356" i="3" l="1"/>
  <c r="G356" i="6"/>
  <c r="H13" i="29" l="1"/>
  <c r="J354" i="6"/>
  <c r="L58" i="7"/>
  <c r="K58" i="7"/>
  <c r="J58" i="7"/>
  <c r="I58" i="7"/>
  <c r="H58" i="7"/>
  <c r="G58" i="7"/>
  <c r="F58" i="7"/>
  <c r="E58" i="7"/>
  <c r="D58" i="7"/>
  <c r="C58" i="7"/>
  <c r="B58" i="7"/>
  <c r="R68" i="7" l="1"/>
  <c r="Q68" i="7" l="1"/>
  <c r="P68" i="7"/>
  <c r="K95" i="34" l="1"/>
  <c r="L85" i="36"/>
  <c r="M68" i="7" l="1"/>
  <c r="L68" i="7"/>
  <c r="K68" i="7"/>
  <c r="J68" i="7"/>
  <c r="I68" i="7"/>
  <c r="H68" i="7"/>
  <c r="G68" i="7"/>
  <c r="F68" i="7"/>
  <c r="E68" i="7"/>
  <c r="D68" i="7"/>
  <c r="C68" i="7"/>
  <c r="L67" i="7"/>
  <c r="K67" i="7"/>
  <c r="J67" i="7"/>
  <c r="I67" i="7"/>
  <c r="H67" i="7"/>
  <c r="G67" i="7"/>
  <c r="F67" i="7"/>
  <c r="E67" i="7"/>
  <c r="D67" i="7"/>
  <c r="C67" i="7"/>
  <c r="B68" i="7"/>
  <c r="B67" i="7"/>
  <c r="W26" i="7"/>
  <c r="B26" i="7"/>
  <c r="C26" i="7"/>
  <c r="D26" i="7"/>
  <c r="E26" i="7"/>
  <c r="F26" i="7"/>
  <c r="G26" i="7"/>
  <c r="H26" i="7"/>
  <c r="I26" i="7"/>
  <c r="J26" i="7"/>
  <c r="L26" i="7"/>
  <c r="K26" i="7"/>
  <c r="H352" i="6"/>
  <c r="Y58" i="7"/>
  <c r="A5" i="6"/>
  <c r="A6" i="6" s="1"/>
  <c r="C352" i="3"/>
  <c r="A5" i="3"/>
  <c r="A6" i="3" s="1"/>
  <c r="Y26" i="7" l="1"/>
  <c r="AA17" i="7"/>
  <c r="H352" i="3"/>
  <c r="D69" i="7"/>
  <c r="E69" i="7"/>
  <c r="G69" i="7"/>
  <c r="I69" i="7"/>
  <c r="K69" i="7"/>
  <c r="L69" i="7"/>
  <c r="C69" i="7"/>
  <c r="H69" i="7"/>
  <c r="B155" i="7"/>
  <c r="C157" i="7"/>
  <c r="C154" i="7"/>
  <c r="F69" i="7"/>
  <c r="J69" i="7"/>
  <c r="B69" i="7"/>
  <c r="C155" i="7" l="1"/>
  <c r="C153" i="7"/>
  <c r="C152" i="7"/>
  <c r="B152" i="7"/>
  <c r="B154" i="7"/>
  <c r="B157" i="7"/>
  <c r="Q67" i="7"/>
  <c r="Q69" i="7" s="1"/>
  <c r="R67" i="7" l="1"/>
  <c r="B159" i="7"/>
  <c r="B156" i="7"/>
  <c r="B153" i="7"/>
  <c r="M67" i="7"/>
  <c r="C159" i="7" l="1"/>
  <c r="C158" i="7"/>
  <c r="C156" i="7"/>
  <c r="AA14" i="7"/>
  <c r="P67" i="7"/>
  <c r="P69" i="7" s="1"/>
  <c r="B160" i="7"/>
  <c r="B169" i="7" s="1"/>
  <c r="B158" i="7"/>
  <c r="N15" i="29"/>
  <c r="M69" i="7"/>
  <c r="R69" i="7"/>
  <c r="O67" i="7"/>
  <c r="O68" i="7"/>
  <c r="AA47" i="7" l="1"/>
  <c r="V31" i="31"/>
  <c r="O69" i="7"/>
  <c r="N68" i="7"/>
  <c r="AA58" i="7" l="1"/>
  <c r="C160" i="7"/>
  <c r="C169" i="7" s="1"/>
  <c r="N67" i="7"/>
  <c r="AA15" i="7"/>
  <c r="G352" i="6"/>
  <c r="N69" i="7" l="1"/>
</calcChain>
</file>

<file path=xl/sharedStrings.xml><?xml version="1.0" encoding="utf-8"?>
<sst xmlns="http://schemas.openxmlformats.org/spreadsheetml/2006/main" count="4059" uniqueCount="1259">
  <si>
    <t>Niveau</t>
  </si>
  <si>
    <t>Commune</t>
  </si>
  <si>
    <t>5ème</t>
  </si>
  <si>
    <t>ALES</t>
  </si>
  <si>
    <t>LE VIGAN</t>
  </si>
  <si>
    <t>CLARENSAC</t>
  </si>
  <si>
    <t>Lédignan</t>
  </si>
  <si>
    <t>BV</t>
  </si>
  <si>
    <t>nb établ.</t>
  </si>
  <si>
    <t>Nb classes</t>
  </si>
  <si>
    <t>Nb élèves</t>
  </si>
  <si>
    <t>Nb journées</t>
  </si>
  <si>
    <t>G</t>
  </si>
  <si>
    <t>AIGUES MORTES</t>
  </si>
  <si>
    <t>R</t>
  </si>
  <si>
    <t>VR</t>
  </si>
  <si>
    <t>Nb communes</t>
  </si>
  <si>
    <t>C</t>
  </si>
  <si>
    <t>H</t>
  </si>
  <si>
    <t>T</t>
  </si>
  <si>
    <t>A</t>
  </si>
  <si>
    <t>TOUS</t>
  </si>
  <si>
    <t>CODE_INSEE</t>
  </si>
  <si>
    <t>COMMUNES</t>
  </si>
  <si>
    <t>COLLEGE dans commune</t>
  </si>
  <si>
    <t>CARTE_SCOLAIRE</t>
  </si>
  <si>
    <t>sensibilisée</t>
  </si>
  <si>
    <t>AIGALIERS</t>
  </si>
  <si>
    <t>Collège Lou REDOUNET (Uzès)</t>
  </si>
  <si>
    <t>commune du secteur du collège sensibilisé</t>
  </si>
  <si>
    <t>AIGREMONT</t>
  </si>
  <si>
    <t>Collège de LEDIGNAN</t>
  </si>
  <si>
    <t>Collège Irène JOLIOT-CURIE (Aigues-Mortes)</t>
  </si>
  <si>
    <t>collège(s) de la commune sensibilisé</t>
  </si>
  <si>
    <t>AIGUES VIVES</t>
  </si>
  <si>
    <t>Collège LA GARRIGUETTE (Vergèze)</t>
  </si>
  <si>
    <t>AIGUEZE</t>
  </si>
  <si>
    <t>Collège Georges VILLE (Pont Saint Esprit)</t>
  </si>
  <si>
    <t xml:space="preserve">AIMARGUES </t>
  </si>
  <si>
    <t xml:space="preserve">ALES                     </t>
  </si>
  <si>
    <t xml:space="preserve">ALLEGRE LES FUMADES                 </t>
  </si>
  <si>
    <t xml:space="preserve">ALZON            </t>
  </si>
  <si>
    <t>Collège André CHAMSON (Le Vigan)</t>
  </si>
  <si>
    <t xml:space="preserve">ANDUZE                   </t>
  </si>
  <si>
    <t>Collège FLORIAN (Anduze)</t>
  </si>
  <si>
    <t xml:space="preserve">ANGLES (LES)  </t>
  </si>
  <si>
    <t>Collège Le MOURION (Villeneuve-les-Avignon)</t>
  </si>
  <si>
    <t xml:space="preserve">ARAMON     </t>
  </si>
  <si>
    <t>Collège Henri PITOT (Aramon)</t>
  </si>
  <si>
    <t xml:space="preserve">ARGILLIERS               </t>
  </si>
  <si>
    <t>Collège VOLTAIRE (Remoulins)</t>
  </si>
  <si>
    <t>ARPAILLARGUES ET AUREILLAC</t>
  </si>
  <si>
    <t xml:space="preserve">ARPHY </t>
  </si>
  <si>
    <t xml:space="preserve">ARRE      </t>
  </si>
  <si>
    <t xml:space="preserve">ARRIGAS  </t>
  </si>
  <si>
    <t xml:space="preserve">ASPERES                  </t>
  </si>
  <si>
    <t>Collège Gaston DOUMERGUE (Sommières)</t>
  </si>
  <si>
    <t xml:space="preserve">AUBAIS                   </t>
  </si>
  <si>
    <t xml:space="preserve">AUBORD                   </t>
  </si>
  <si>
    <t xml:space="preserve">Collège FEUCHERES (Nîmes) </t>
  </si>
  <si>
    <t xml:space="preserve">AUBUSSARGUES             </t>
  </si>
  <si>
    <t>Collège La GARDONNENQUE (Brignon)</t>
  </si>
  <si>
    <t xml:space="preserve">AUJAC                    </t>
  </si>
  <si>
    <t>Collège Le CASTELLAS (Béssèges)</t>
  </si>
  <si>
    <t xml:space="preserve">AUJARGUES                </t>
  </si>
  <si>
    <t xml:space="preserve">AULAS   </t>
  </si>
  <si>
    <t xml:space="preserve">AUMESSAS </t>
  </si>
  <si>
    <t xml:space="preserve">AVEZE    </t>
  </si>
  <si>
    <t xml:space="preserve">BAGARD                   </t>
  </si>
  <si>
    <t xml:space="preserve">BAGNOLS SUR CEZE         </t>
  </si>
  <si>
    <t>Collèges Bernard DE VENTADOUR + LE BOSQUET + Gérard PHILIPPE + Saint Jean (Bagnols sur Cèze)</t>
  </si>
  <si>
    <t xml:space="preserve">BARJAC       </t>
  </si>
  <si>
    <t>Collège Armand COUSSENS (Saint Ambroix)</t>
  </si>
  <si>
    <t xml:space="preserve">BARON                    </t>
  </si>
  <si>
    <t xml:space="preserve">BASTIDE D'ENGRAS (LA)    </t>
  </si>
  <si>
    <t xml:space="preserve">BEAUCAIRE </t>
  </si>
  <si>
    <t xml:space="preserve">BEAUVOISIN       </t>
  </si>
  <si>
    <t>BELLEGARDE</t>
  </si>
  <si>
    <t xml:space="preserve">BELVEZET                 </t>
  </si>
  <si>
    <t xml:space="preserve">BERNIS                   </t>
  </si>
  <si>
    <t>Collège CAPOUCHINE (Nîmes)</t>
  </si>
  <si>
    <t xml:space="preserve">BESSEGES          </t>
  </si>
  <si>
    <t xml:space="preserve">BEZ ET ESPARON    </t>
  </si>
  <si>
    <t xml:space="preserve">BEZOUCE                  </t>
  </si>
  <si>
    <t>Collège Lou CASTELLAS (Marguerittes)</t>
  </si>
  <si>
    <t xml:space="preserve">BLANDAS </t>
  </si>
  <si>
    <t xml:space="preserve">BLAUZAC                  </t>
  </si>
  <si>
    <t xml:space="preserve">BOISSET ET GAUJAC        </t>
  </si>
  <si>
    <t xml:space="preserve">BOISSIERES               </t>
  </si>
  <si>
    <t xml:space="preserve">BONNEVAUX                </t>
  </si>
  <si>
    <t xml:space="preserve">BORDEZAC                 </t>
  </si>
  <si>
    <t xml:space="preserve">BOUCOIRAN ET NOZIERES    </t>
  </si>
  <si>
    <t xml:space="preserve">BOUILLARGUES             </t>
  </si>
  <si>
    <t>Collège Les FONTAINES (Bouillargues)</t>
  </si>
  <si>
    <t xml:space="preserve">BOUQUET                  </t>
  </si>
  <si>
    <t xml:space="preserve">BOURDIC                  </t>
  </si>
  <si>
    <t xml:space="preserve">BRAGASSARGUES            </t>
  </si>
  <si>
    <t>Collège Le COUTACH (Quissac)</t>
  </si>
  <si>
    <t xml:space="preserve">BRANOUX LES TAILLADES    </t>
  </si>
  <si>
    <t>Collège Léo LARGUIER (La Grand' Combe)</t>
  </si>
  <si>
    <t xml:space="preserve">BRIGNON                  </t>
  </si>
  <si>
    <t xml:space="preserve">BROUZET LES ALES         </t>
  </si>
  <si>
    <t xml:space="preserve">BROUZET LES QUISSAC      </t>
  </si>
  <si>
    <t xml:space="preserve">BRUGUIERE (LA)            </t>
  </si>
  <si>
    <t xml:space="preserve">CABRIERES </t>
  </si>
  <si>
    <t xml:space="preserve">CADIERE ET CAMBO (LA)      </t>
  </si>
  <si>
    <t xml:space="preserve">CAILAR (LE)               </t>
  </si>
  <si>
    <t>Collège La VALLE VERTE (Vauvert)</t>
  </si>
  <si>
    <t xml:space="preserve">CAISSARGUES              </t>
  </si>
  <si>
    <t xml:space="preserve">CALMETTE (LA)             </t>
  </si>
  <si>
    <t>Collège Frédéric DESMONS (Saint Géniès de Malgoires)</t>
  </si>
  <si>
    <t xml:space="preserve">CALVISSON         </t>
  </si>
  <si>
    <t xml:space="preserve">CAMPESTRE ET LUC </t>
  </si>
  <si>
    <t xml:space="preserve">CANAULES ET ARGENTIERES  </t>
  </si>
  <si>
    <t xml:space="preserve"> Collège de LEDIGNAN</t>
  </si>
  <si>
    <t xml:space="preserve">CANNES ET CLAIRAN        </t>
  </si>
  <si>
    <t xml:space="preserve">CAPELLE ET MASMOLENE (LA)  </t>
  </si>
  <si>
    <t xml:space="preserve">CARDET                   </t>
  </si>
  <si>
    <t xml:space="preserve">CARNAS                   </t>
  </si>
  <si>
    <t xml:space="preserve">CARSAN </t>
  </si>
  <si>
    <t xml:space="preserve">CASSAGNOLES              </t>
  </si>
  <si>
    <t xml:space="preserve">CASTELNAU VALENCE        </t>
  </si>
  <si>
    <t xml:space="preserve">CASTILLON DU GARD        </t>
  </si>
  <si>
    <t xml:space="preserve">CAUSSE BEGON  </t>
  </si>
  <si>
    <t xml:space="preserve">CAVEIRAC               </t>
  </si>
  <si>
    <t xml:space="preserve">CAVILLARGUES             </t>
  </si>
  <si>
    <t>Collège Gérard PHILIPPE (Bagnols sur Cèze)</t>
  </si>
  <si>
    <t xml:space="preserve">CENDRAS                  </t>
  </si>
  <si>
    <t xml:space="preserve">CHAMBON                  </t>
  </si>
  <si>
    <t>Collège LA REGORDANE (Génolhac)</t>
  </si>
  <si>
    <t xml:space="preserve">CHAMBORIGAUD             </t>
  </si>
  <si>
    <t xml:space="preserve">CHUSCLAN                 </t>
  </si>
  <si>
    <t>Collège Bernard DE VENTADOUR (Bagnols sur Cèze)</t>
  </si>
  <si>
    <t xml:space="preserve">CODOGNAN                 </t>
  </si>
  <si>
    <t xml:space="preserve">CODOLET                  </t>
  </si>
  <si>
    <t xml:space="preserve">COLLIAS                  </t>
  </si>
  <si>
    <t xml:space="preserve">COLLORGUES               </t>
  </si>
  <si>
    <t xml:space="preserve">COLOGNAC                 </t>
  </si>
  <si>
    <t xml:space="preserve">COMBAS                   </t>
  </si>
  <si>
    <t xml:space="preserve">COMPS </t>
  </si>
  <si>
    <t xml:space="preserve">CONCOULES                </t>
  </si>
  <si>
    <t xml:space="preserve">CONGENIES   </t>
  </si>
  <si>
    <t xml:space="preserve">CONNAUX                  </t>
  </si>
  <si>
    <t xml:space="preserve">CONQUEYRAC               </t>
  </si>
  <si>
    <t xml:space="preserve">CORCONNE                 </t>
  </si>
  <si>
    <t xml:space="preserve">CORNILLON                </t>
  </si>
  <si>
    <t xml:space="preserve">COURRY                   </t>
  </si>
  <si>
    <t xml:space="preserve">CRESPIAN                 </t>
  </si>
  <si>
    <t xml:space="preserve">CROS                     </t>
  </si>
  <si>
    <t xml:space="preserve">CRUVIERS LASCOURS        </t>
  </si>
  <si>
    <t xml:space="preserve">DEAUX                    </t>
  </si>
  <si>
    <t>Collège Jean RACINE (Alès)</t>
  </si>
  <si>
    <t xml:space="preserve">DIONS                    </t>
  </si>
  <si>
    <t xml:space="preserve">DOMAZAN </t>
  </si>
  <si>
    <t xml:space="preserve">DOMESSARGUES             </t>
  </si>
  <si>
    <t xml:space="preserve">DOURBIES </t>
  </si>
  <si>
    <t xml:space="preserve">DURFORT ET ST MARTIN DE  </t>
  </si>
  <si>
    <t xml:space="preserve">ESTEZARGUES              </t>
  </si>
  <si>
    <t xml:space="preserve">Collège Claudie HAIGNERE (Rochefort du Gard) </t>
  </si>
  <si>
    <t xml:space="preserve">ESTRECHURE (L')             </t>
  </si>
  <si>
    <t>Collège Marceau LAPIERRE (Saint Jean du Gard)</t>
  </si>
  <si>
    <t xml:space="preserve">EUZET                    </t>
  </si>
  <si>
    <t xml:space="preserve">FLAUX                    </t>
  </si>
  <si>
    <t xml:space="preserve">FOISSAC                  </t>
  </si>
  <si>
    <t xml:space="preserve">FONS OUTRE GARDON        </t>
  </si>
  <si>
    <t xml:space="preserve">FONS SUR LUSSAN          </t>
  </si>
  <si>
    <t xml:space="preserve">FONTANES                 </t>
  </si>
  <si>
    <t xml:space="preserve">FONTARECHES              </t>
  </si>
  <si>
    <t xml:space="preserve">FOURNES                  </t>
  </si>
  <si>
    <t xml:space="preserve">FOURQUES </t>
  </si>
  <si>
    <t>Collège d'ARLES (13)</t>
  </si>
  <si>
    <t xml:space="preserve">FRESSAC                  </t>
  </si>
  <si>
    <t xml:space="preserve">GAGNIERES                </t>
  </si>
  <si>
    <t xml:space="preserve">GAILHAN                  </t>
  </si>
  <si>
    <t xml:space="preserve">GAJAN                    </t>
  </si>
  <si>
    <t xml:space="preserve">GALLARGUES LE MONTUEUX   </t>
  </si>
  <si>
    <t xml:space="preserve">GARN (LE)  </t>
  </si>
  <si>
    <t xml:space="preserve">GARONS                   </t>
  </si>
  <si>
    <t xml:space="preserve">GARRIGUES SAINTE EULALIE </t>
  </si>
  <si>
    <t xml:space="preserve">GAUJAC                   </t>
  </si>
  <si>
    <t>GENERAC</t>
  </si>
  <si>
    <t>Collège Jean VILAR (Saint Gilles)</t>
  </si>
  <si>
    <t xml:space="preserve">GENERARGUES              </t>
  </si>
  <si>
    <t xml:space="preserve">GENOLHAC                 </t>
  </si>
  <si>
    <t xml:space="preserve">GOUDARGUES               </t>
  </si>
  <si>
    <t xml:space="preserve">GRAND COMBE (LA)           </t>
  </si>
  <si>
    <t xml:space="preserve">GRAU DU ROI (LE)           </t>
  </si>
  <si>
    <t xml:space="preserve">ISSIRAC </t>
  </si>
  <si>
    <t xml:space="preserve">JONQUIERES SAINT VINCENT </t>
  </si>
  <si>
    <t>Collège Elsa TRIOLET (Beaucaire)</t>
  </si>
  <si>
    <t xml:space="preserve">JUNAS                    </t>
  </si>
  <si>
    <t xml:space="preserve">LAMELOUZE                </t>
  </si>
  <si>
    <t xml:space="preserve">LANGLADE                 </t>
  </si>
  <si>
    <t xml:space="preserve">LANUEJOLS   </t>
  </si>
  <si>
    <t xml:space="preserve">LASALLE                  </t>
  </si>
  <si>
    <t xml:space="preserve">LAUDUN                   </t>
  </si>
  <si>
    <t>LAVAL PRADEL</t>
  </si>
  <si>
    <t xml:space="preserve">LAVAL SAINT ROMAN </t>
  </si>
  <si>
    <t xml:space="preserve">LECQUES                  </t>
  </si>
  <si>
    <t>LEDENON</t>
  </si>
  <si>
    <t xml:space="preserve">LEDIGNAN                 </t>
  </si>
  <si>
    <t xml:space="preserve">LEZAN </t>
  </si>
  <si>
    <t xml:space="preserve">LIOUC                    </t>
  </si>
  <si>
    <t xml:space="preserve">LIRAC       </t>
  </si>
  <si>
    <t>Collège Paul VALERY (Roquemaure)</t>
  </si>
  <si>
    <t xml:space="preserve">LOGRIAN FLORIAN          </t>
  </si>
  <si>
    <t xml:space="preserve">LUSSAN                   </t>
  </si>
  <si>
    <t xml:space="preserve">MAGES (LES)                </t>
  </si>
  <si>
    <t>MALONS ET ELZE</t>
  </si>
  <si>
    <t>MANDAGOUT</t>
  </si>
  <si>
    <t xml:space="preserve">MANDUEL                  </t>
  </si>
  <si>
    <t>Collège VIA DOMITIA (Manduel)</t>
  </si>
  <si>
    <t xml:space="preserve">MARGUERITTES             </t>
  </si>
  <si>
    <t xml:space="preserve">MARTIGNARGUES            </t>
  </si>
  <si>
    <t xml:space="preserve">MARTINET (LE)              </t>
  </si>
  <si>
    <t>Collège Antoine DEPARCIEUX (Le Martinet)</t>
  </si>
  <si>
    <t xml:space="preserve">MARUEJOLS LES GARDON     </t>
  </si>
  <si>
    <t xml:space="preserve">MASSANES                 </t>
  </si>
  <si>
    <t>MASSILLARGUES ATTUECH</t>
  </si>
  <si>
    <t xml:space="preserve">MAURESSARGUES            </t>
  </si>
  <si>
    <t xml:space="preserve">MEJANNES LE CLAP         </t>
  </si>
  <si>
    <t xml:space="preserve">MEJANNES LES ALES        </t>
  </si>
  <si>
    <t xml:space="preserve">MEYNES </t>
  </si>
  <si>
    <t xml:space="preserve">MEYRANNES                </t>
  </si>
  <si>
    <t xml:space="preserve">MIALET                   </t>
  </si>
  <si>
    <t xml:space="preserve">MILHAUD                  </t>
  </si>
  <si>
    <t>Collège FEUCHERES (Nîmes)</t>
  </si>
  <si>
    <t>MOLIERES CAVAILLAC</t>
  </si>
  <si>
    <t xml:space="preserve">MOLIERES SUR CEZE        </t>
  </si>
  <si>
    <t xml:space="preserve">MONOBLET                 </t>
  </si>
  <si>
    <t xml:space="preserve">MONS  </t>
  </si>
  <si>
    <t xml:space="preserve">MONTAGNAC                </t>
  </si>
  <si>
    <t xml:space="preserve">MONTAREN ET SAINT MEDIER </t>
  </si>
  <si>
    <t xml:space="preserve">MONTCLUS                 </t>
  </si>
  <si>
    <t xml:space="preserve">MONTDARDIER </t>
  </si>
  <si>
    <t xml:space="preserve">MONTEILS                 </t>
  </si>
  <si>
    <t xml:space="preserve">MONTFAUCON </t>
  </si>
  <si>
    <t xml:space="preserve">MONTFRIN                 </t>
  </si>
  <si>
    <t xml:space="preserve">MONTIGNARGUES            </t>
  </si>
  <si>
    <t xml:space="preserve">MONTMIRAT                </t>
  </si>
  <si>
    <t xml:space="preserve">MONTPEZAT                </t>
  </si>
  <si>
    <t xml:space="preserve">MOULEZAN                 </t>
  </si>
  <si>
    <t xml:space="preserve">MOUSSAC                  </t>
  </si>
  <si>
    <t xml:space="preserve">MUS                      </t>
  </si>
  <si>
    <t xml:space="preserve">NAGES ET SOLORGUES       </t>
  </si>
  <si>
    <t xml:space="preserve">NAVACELLES               </t>
  </si>
  <si>
    <t xml:space="preserve">NERS                     </t>
  </si>
  <si>
    <t xml:space="preserve">NIMES                    </t>
  </si>
  <si>
    <t xml:space="preserve">ORSAN                    </t>
  </si>
  <si>
    <t xml:space="preserve">ORTHOUX SERIGNAC QUILHAN </t>
  </si>
  <si>
    <t xml:space="preserve">PARIGNARGUES             </t>
  </si>
  <si>
    <t xml:space="preserve">PEYREMALE                </t>
  </si>
  <si>
    <t xml:space="preserve">PEYROLLES                </t>
  </si>
  <si>
    <t xml:space="preserve">PIN (LE)                   </t>
  </si>
  <si>
    <t xml:space="preserve">PLANS (LES)                </t>
  </si>
  <si>
    <t xml:space="preserve">PLANTIERS (LES)          </t>
  </si>
  <si>
    <t>POMMIERS</t>
  </si>
  <si>
    <t xml:space="preserve">POMPIGNAN                </t>
  </si>
  <si>
    <t xml:space="preserve">PONT SAINT ESPRIT </t>
  </si>
  <si>
    <t>Collèges Georges VILLE + Notre Dame (Pont Saint Esprit)</t>
  </si>
  <si>
    <t xml:space="preserve">PONTEILS ET BRESIS       </t>
  </si>
  <si>
    <t xml:space="preserve">PORTES                   </t>
  </si>
  <si>
    <t xml:space="preserve">POTELIERES               </t>
  </si>
  <si>
    <t xml:space="preserve">POUGNADORESSE            </t>
  </si>
  <si>
    <t xml:space="preserve">POULX                    </t>
  </si>
  <si>
    <t>POUZILHAC</t>
  </si>
  <si>
    <t xml:space="preserve">PUECHREDON               </t>
  </si>
  <si>
    <t>PUJAUT</t>
  </si>
  <si>
    <t xml:space="preserve">QUISSAC                  </t>
  </si>
  <si>
    <t xml:space="preserve">REDESSAN                 </t>
  </si>
  <si>
    <t xml:space="preserve">REMOULINS                </t>
  </si>
  <si>
    <t>REVENS</t>
  </si>
  <si>
    <t xml:space="preserve">RIBAUTE LES TAVERNES     </t>
  </si>
  <si>
    <t xml:space="preserve">RIVIERES                 </t>
  </si>
  <si>
    <t xml:space="preserve">ROBIAC ROCHESSADOULE     </t>
  </si>
  <si>
    <t>ROCHEFORT DU GARD</t>
  </si>
  <si>
    <t xml:space="preserve">ROCHEGUDE                </t>
  </si>
  <si>
    <t xml:space="preserve">RODILHAN                 </t>
  </si>
  <si>
    <t>Collège Les OLIVIERS (Nîmes)</t>
  </si>
  <si>
    <t>ROGUES</t>
  </si>
  <si>
    <t xml:space="preserve">ROQUE SUR CEZE (LA)     </t>
  </si>
  <si>
    <t xml:space="preserve">ROQUEDUR </t>
  </si>
  <si>
    <t xml:space="preserve">ROQUEMAURE        </t>
  </si>
  <si>
    <t xml:space="preserve">ROUSSON                  </t>
  </si>
  <si>
    <t xml:space="preserve">ROUVIERE (LA)              </t>
  </si>
  <si>
    <t xml:space="preserve">SABRAN                   </t>
  </si>
  <si>
    <t>SAINT ALEXANDRE</t>
  </si>
  <si>
    <t xml:space="preserve">SAINT AMBROIX            </t>
  </si>
  <si>
    <t xml:space="preserve">SAINT ANDRE DE MAJENCOULES </t>
  </si>
  <si>
    <t xml:space="preserve">SAINT ANDRE DE ROQUEPERTUIS </t>
  </si>
  <si>
    <t xml:space="preserve">SAINT ANDRE DE VALBORGNE    </t>
  </si>
  <si>
    <t xml:space="preserve">SAINT ANDRE D'OLERARGUES    </t>
  </si>
  <si>
    <t xml:space="preserve">SAINT BAUZELY            </t>
  </si>
  <si>
    <t xml:space="preserve">SAINT BENEZET            </t>
  </si>
  <si>
    <t xml:space="preserve">SAINT BONNET DE SALENDRINQUE </t>
  </si>
  <si>
    <t xml:space="preserve">SAINT BONNET DU GARD     </t>
  </si>
  <si>
    <t xml:space="preserve">SAINT BRES               </t>
  </si>
  <si>
    <t>SAINT BRESSON</t>
  </si>
  <si>
    <t xml:space="preserve">SAINT CESAIRE DE GAUZIGNAN  </t>
  </si>
  <si>
    <t xml:space="preserve">SAINT CHAPTES            </t>
  </si>
  <si>
    <t>SAINT CHRISTOL DE RODIERES</t>
  </si>
  <si>
    <t xml:space="preserve">SAINT CHRISTOL LES ALES  </t>
  </si>
  <si>
    <t xml:space="preserve">SAINT CLEMENT            </t>
  </si>
  <si>
    <t>SAINT COMES ET MARUEJOLS</t>
  </si>
  <si>
    <t xml:space="preserve">SAINT DENIS              </t>
  </si>
  <si>
    <t xml:space="preserve">SAINT DEZERY             </t>
  </si>
  <si>
    <t xml:space="preserve">SAINT DIONISY            </t>
  </si>
  <si>
    <t xml:space="preserve">SAINT ETIENNE DE L'OLM   </t>
  </si>
  <si>
    <t xml:space="preserve">SAINT ETIENNE DES SORTS </t>
  </si>
  <si>
    <t xml:space="preserve">SAINT FELIX DE PALLIERES </t>
  </si>
  <si>
    <t xml:space="preserve">SAINT FLORENT SUR AUZONNET </t>
  </si>
  <si>
    <t>SAINT GENIES DE COMOLAS</t>
  </si>
  <si>
    <t xml:space="preserve">SAINT GENIES DE MALGOIRES   </t>
  </si>
  <si>
    <t xml:space="preserve">SAINT GERVAIS            </t>
  </si>
  <si>
    <t xml:space="preserve">SAINT GERVASY            </t>
  </si>
  <si>
    <t xml:space="preserve">SAINT GILLES             </t>
  </si>
  <si>
    <t xml:space="preserve">SAINT HILAIRE DE BRETHMAS   </t>
  </si>
  <si>
    <t>Collèges Jean MOULIN + Jean RACINE (Alès)</t>
  </si>
  <si>
    <t xml:space="preserve">SAINT HILAIRE D'OZILHAN  </t>
  </si>
  <si>
    <t xml:space="preserve">SAINT HIPPOLYTE DE CATON </t>
  </si>
  <si>
    <t xml:space="preserve">SAINT HIPPOLYTE DE MONTAIGU </t>
  </si>
  <si>
    <t xml:space="preserve">SAINT HIPPOLYTE DU FORT  </t>
  </si>
  <si>
    <t xml:space="preserve">SAINT JEAN DE CEYRARGUES </t>
  </si>
  <si>
    <t xml:space="preserve">SAINT JEAN DE CRIEULON   </t>
  </si>
  <si>
    <t>SAINT JEAN DE MARUEJOLS</t>
  </si>
  <si>
    <t xml:space="preserve">SAINT JEAN DE SERRES     </t>
  </si>
  <si>
    <t xml:space="preserve">SAINT JEAN DE VALERISCLE </t>
  </si>
  <si>
    <t xml:space="preserve">SAINT JEAN DU GARD       </t>
  </si>
  <si>
    <t xml:space="preserve">SAINT JEAN DU PIN        </t>
  </si>
  <si>
    <t xml:space="preserve">SAINT JULIEN DE CASSAGNAS   </t>
  </si>
  <si>
    <t xml:space="preserve">SAINT JULIEN DE LA NEF </t>
  </si>
  <si>
    <t xml:space="preserve">SAINT JULIEN DE PEYROLAS </t>
  </si>
  <si>
    <t xml:space="preserve">SAINT JULIEN LES ROSIERS </t>
  </si>
  <si>
    <t>Collège Alphonse DAUDET (Alès)</t>
  </si>
  <si>
    <t xml:space="preserve">SAINT JUST ET VACQUIERES </t>
  </si>
  <si>
    <t xml:space="preserve">SAINT LAURENT D'AIGOUZE  </t>
  </si>
  <si>
    <t xml:space="preserve">SAINT LAURENT DE CARNOLS </t>
  </si>
  <si>
    <t>SAINT LAURENT DES ARBRES</t>
  </si>
  <si>
    <t xml:space="preserve">SAINT LAURENT LA VERNEDE </t>
  </si>
  <si>
    <t xml:space="preserve">SAINT LAURENT LE MINIER </t>
  </si>
  <si>
    <t xml:space="preserve">SAINT MAMERT DU GARD     </t>
  </si>
  <si>
    <t xml:space="preserve">SAINT MARCEL DE CAREIRET </t>
  </si>
  <si>
    <t>SAINT MARTIAL</t>
  </si>
  <si>
    <t xml:space="preserve">SAINT MARTIN DE VALGALGUES  </t>
  </si>
  <si>
    <t>SAINT MAURICE DE CAZEVIEILLE</t>
  </si>
  <si>
    <t xml:space="preserve">SAINT MAXIMIN            </t>
  </si>
  <si>
    <t xml:space="preserve">SAINT MICHEL D'EUZET     </t>
  </si>
  <si>
    <t xml:space="preserve">SAINT NAZAIRE            </t>
  </si>
  <si>
    <t xml:space="preserve">SAINT NAZAIRE DES GARDIES   </t>
  </si>
  <si>
    <t xml:space="preserve">SAINT PAUL LA COSTE      </t>
  </si>
  <si>
    <t xml:space="preserve">SAINT PAUL LES FONTS     </t>
  </si>
  <si>
    <t xml:space="preserve">SAINT PAULET DE CAISSON </t>
  </si>
  <si>
    <t xml:space="preserve">SAINT PONS LA CALM       </t>
  </si>
  <si>
    <t xml:space="preserve">SAINT PRIVAT DE CHAMPCLOS   </t>
  </si>
  <si>
    <t xml:space="preserve">SAINT PRIVAT DES VIEUX   </t>
  </si>
  <si>
    <t xml:space="preserve">SAINT QUENTIN LA POTERIE </t>
  </si>
  <si>
    <t xml:space="preserve">SAINT ROMAN DE CODIERES </t>
  </si>
  <si>
    <t>SAINT SAUVEUR CAMPRIEU</t>
  </si>
  <si>
    <t>SAINT SEBASTIEN D'AIGREFEUILLE</t>
  </si>
  <si>
    <t>Collège Jean MOULIN (Alès)</t>
  </si>
  <si>
    <t xml:space="preserve">SAINT SIFFRET            </t>
  </si>
  <si>
    <t xml:space="preserve">SAINT THEODORIT          </t>
  </si>
  <si>
    <t xml:space="preserve">SAINT VICTOR DE MALCAP   </t>
  </si>
  <si>
    <t xml:space="preserve">SAINT VICTOR DES OULES   </t>
  </si>
  <si>
    <t xml:space="preserve">SAINT VICTOR LA COSTE    </t>
  </si>
  <si>
    <t xml:space="preserve">SAINTE ANASTASIE         </t>
  </si>
  <si>
    <t xml:space="preserve">SAINTE CECILE D'ANDORGE  </t>
  </si>
  <si>
    <t xml:space="preserve">SAINTE CROIX DE CADERLE  </t>
  </si>
  <si>
    <t>SALAZAC</t>
  </si>
  <si>
    <t>SALINDRES</t>
  </si>
  <si>
    <t xml:space="preserve">SALINELLES               </t>
  </si>
  <si>
    <t xml:space="preserve">SALLES DU GARDON (LES)    </t>
  </si>
  <si>
    <t xml:space="preserve">SANILHAC ET SAGRIES      </t>
  </si>
  <si>
    <t xml:space="preserve">SARDAN                   </t>
  </si>
  <si>
    <t xml:space="preserve">SAUMANE </t>
  </si>
  <si>
    <t xml:space="preserve">SAUVE                    </t>
  </si>
  <si>
    <t>SAUVETERRE</t>
  </si>
  <si>
    <t xml:space="preserve">SAUZET                   </t>
  </si>
  <si>
    <t xml:space="preserve">SAVIGNARGUES             </t>
  </si>
  <si>
    <t>SAZE</t>
  </si>
  <si>
    <t xml:space="preserve">SENECHAS                 </t>
  </si>
  <si>
    <t xml:space="preserve">SERNHAC                  </t>
  </si>
  <si>
    <t xml:space="preserve">SERVAS                   </t>
  </si>
  <si>
    <t xml:space="preserve">SERVIERS ET LABAUME      </t>
  </si>
  <si>
    <t>SEYNES</t>
  </si>
  <si>
    <t xml:space="preserve">SOMMIERES                </t>
  </si>
  <si>
    <t>Collèges Gaston DOUMERGUE + Maintenon (Sommières)</t>
  </si>
  <si>
    <t xml:space="preserve">SOUDORGUES               </t>
  </si>
  <si>
    <t xml:space="preserve">SOUSTELLE                </t>
  </si>
  <si>
    <t xml:space="preserve">SOUVIGNARGUES            </t>
  </si>
  <si>
    <t xml:space="preserve">SUMENE  </t>
  </si>
  <si>
    <t>TAVEL</t>
  </si>
  <si>
    <t xml:space="preserve">THARAUX                  </t>
  </si>
  <si>
    <t xml:space="preserve">THEZIERS                 </t>
  </si>
  <si>
    <t xml:space="preserve">TORNAC </t>
  </si>
  <si>
    <t xml:space="preserve">TRESQUES                 </t>
  </si>
  <si>
    <t xml:space="preserve">TREVES   </t>
  </si>
  <si>
    <t xml:space="preserve">UCHAUD                   </t>
  </si>
  <si>
    <t xml:space="preserve">UZES                     </t>
  </si>
  <si>
    <t xml:space="preserve">VABRES                   </t>
  </si>
  <si>
    <t>VALLABREGUES</t>
  </si>
  <si>
    <t>Collège Eugène VIGNE (Beaucaire)</t>
  </si>
  <si>
    <t xml:space="preserve">VALLABRIX                </t>
  </si>
  <si>
    <t xml:space="preserve">VALLERARGUES             </t>
  </si>
  <si>
    <t xml:space="preserve">VALLIGUIERES             </t>
  </si>
  <si>
    <t xml:space="preserve">VAUVERT                  </t>
  </si>
  <si>
    <t>Collège Irène JOLIOT-CURIE (Aigues-Mortes) + VALLE VERTE (Vauvert)</t>
  </si>
  <si>
    <t xml:space="preserve">VENEJAN                  </t>
  </si>
  <si>
    <t xml:space="preserve">VERFEUIL                 </t>
  </si>
  <si>
    <t xml:space="preserve">VERGEZE                  </t>
  </si>
  <si>
    <t xml:space="preserve">VERNAREDE             </t>
  </si>
  <si>
    <t xml:space="preserve">VERS PONT DU GARD        </t>
  </si>
  <si>
    <t xml:space="preserve">VESTRIC ET CANDIAC       </t>
  </si>
  <si>
    <t xml:space="preserve">VEZENOBRES               </t>
  </si>
  <si>
    <t xml:space="preserve">VIC LE FESQ              </t>
  </si>
  <si>
    <t>VIGAN (LE)</t>
  </si>
  <si>
    <t>VILLENEUVE LES AVIGNON</t>
  </si>
  <si>
    <t xml:space="preserve">VILLEVIEILLE             </t>
  </si>
  <si>
    <t>VISSEC</t>
  </si>
  <si>
    <t>GARD</t>
  </si>
  <si>
    <t xml:space="preserve"> </t>
  </si>
  <si>
    <t>direct</t>
  </si>
  <si>
    <t>indirect</t>
  </si>
  <si>
    <t>CE2</t>
  </si>
  <si>
    <t>CE2/CM1</t>
  </si>
  <si>
    <t>Aspères</t>
  </si>
  <si>
    <t>CM1</t>
  </si>
  <si>
    <t>CM1/CM2</t>
  </si>
  <si>
    <t>CM2</t>
  </si>
  <si>
    <t>Fontanès</t>
  </si>
  <si>
    <t>Fressac</t>
  </si>
  <si>
    <t>Quissac</t>
  </si>
  <si>
    <t>Sauve</t>
  </si>
  <si>
    <t>Savignargues</t>
  </si>
  <si>
    <t>nb communes</t>
  </si>
  <si>
    <t>CALVISSON</t>
  </si>
  <si>
    <t>CLASSE</t>
  </si>
  <si>
    <t>école dans commune</t>
  </si>
  <si>
    <t>école du secteur (pour commune sans école)</t>
  </si>
  <si>
    <t>école du secteur non sensibilisée</t>
  </si>
  <si>
    <t>Foissac</t>
  </si>
  <si>
    <t>Saint Bénezet</t>
  </si>
  <si>
    <t>école non sensibilisée</t>
  </si>
  <si>
    <t>Saint Julien de Peyrolas</t>
  </si>
  <si>
    <t>CE2/CM1/CM2</t>
  </si>
  <si>
    <t>Aulas</t>
  </si>
  <si>
    <t>Arre</t>
  </si>
  <si>
    <t>Arpaillargues</t>
  </si>
  <si>
    <t>Aujargues/Congenies</t>
  </si>
  <si>
    <t>Serviers Labaume</t>
  </si>
  <si>
    <t>Montdardier</t>
  </si>
  <si>
    <t>Aujac</t>
  </si>
  <si>
    <t>Béssèges</t>
  </si>
  <si>
    <t>Lussan</t>
  </si>
  <si>
    <t>Carnas</t>
  </si>
  <si>
    <t>Saint Hippolyte du Fort</t>
  </si>
  <si>
    <t>Alzon</t>
  </si>
  <si>
    <t>Vallabrix</t>
  </si>
  <si>
    <t>Dourbies</t>
  </si>
  <si>
    <t>Chamborigaud</t>
  </si>
  <si>
    <t>Lasalle</t>
  </si>
  <si>
    <t>Génolhac</t>
  </si>
  <si>
    <t>Cannes et Clairan / Montmirat</t>
  </si>
  <si>
    <t>Montagnac/Moulézan/Mauressargues</t>
  </si>
  <si>
    <t>Garn (le)</t>
  </si>
  <si>
    <t>Salles du Gardon (les)</t>
  </si>
  <si>
    <t>Canaules et Argentières</t>
  </si>
  <si>
    <t>Cassagnoles</t>
  </si>
  <si>
    <t>Brouzet les Alès</t>
  </si>
  <si>
    <t>Saint Mamert du Gard</t>
  </si>
  <si>
    <t>Saint Jean du Gard</t>
  </si>
  <si>
    <t>Avèze</t>
  </si>
  <si>
    <t>Saint Julien de Cassagnas</t>
  </si>
  <si>
    <t>Cavillargues</t>
  </si>
  <si>
    <t>Lanuejols</t>
  </si>
  <si>
    <t>Saint Jean de Maruejols</t>
  </si>
  <si>
    <t>Saint Michel d'Euzet</t>
  </si>
  <si>
    <t>Vigan (le)</t>
  </si>
  <si>
    <t>Anduze</t>
  </si>
  <si>
    <t>Euzet</t>
  </si>
  <si>
    <t>Saint Quentin la Poterie</t>
  </si>
  <si>
    <t>Sumène</t>
  </si>
  <si>
    <t>Castelanu Valence</t>
  </si>
  <si>
    <t>Cendras</t>
  </si>
  <si>
    <t>Barjac</t>
  </si>
  <si>
    <t>Estrechure (l')</t>
  </si>
  <si>
    <t>Salindres</t>
  </si>
  <si>
    <t>Saint Sauveur et Camprieu</t>
  </si>
  <si>
    <t>CE1/CE2/CM1/CM2</t>
  </si>
  <si>
    <t>MARGUERITTES</t>
  </si>
  <si>
    <t>CE2/CM1/CM2 (école du secteur)</t>
  </si>
  <si>
    <t>Collège Théodore MONOD (Clarensac)</t>
  </si>
  <si>
    <t>SAINT AMBROIX</t>
  </si>
  <si>
    <t>Collège Lou REDOUNET + Jean-Louis TRINTIGNANT + SAINT FIRMIN (Uzès)</t>
  </si>
  <si>
    <t>Collèges Eugène VIGNE +  Elsa TRIOLET +D'ALZON SAINT FELIX (Beaucaire)</t>
  </si>
  <si>
    <t>Collège Léo LARGUIER + Villa BECHARD  (La Grand' Combe)</t>
  </si>
  <si>
    <t>Collège Irène JOLIOT-CURIE (Aigues-Mortes) + Emmanuel d'ALZON</t>
  </si>
  <si>
    <t>Collège Armand COUSSENS + St Joseph (Saint Ambroix)</t>
  </si>
  <si>
    <t>Collège La VALLE VERTE (Vauvert) + D'ALZON CANDIAC</t>
  </si>
  <si>
    <t>Hérault</t>
  </si>
  <si>
    <t>Cèze</t>
  </si>
  <si>
    <t>Ardèche</t>
  </si>
  <si>
    <t>nb élèves</t>
  </si>
  <si>
    <t>Vidourle</t>
  </si>
  <si>
    <t>2013/14</t>
  </si>
  <si>
    <t>total classes</t>
  </si>
  <si>
    <t>total élèves</t>
  </si>
  <si>
    <t>nb comm indirectes</t>
  </si>
  <si>
    <t>indirectes</t>
  </si>
  <si>
    <t>Collèges</t>
  </si>
  <si>
    <t>Ecoles élémentaires</t>
  </si>
  <si>
    <t>total</t>
  </si>
  <si>
    <t>bilan</t>
  </si>
  <si>
    <t>total =10750</t>
  </si>
  <si>
    <t>total=6600</t>
  </si>
  <si>
    <t>Gardons</t>
  </si>
  <si>
    <t>PRIMAIRE</t>
  </si>
  <si>
    <t>COLLEGE</t>
  </si>
  <si>
    <t>Vistre - Rhony</t>
  </si>
  <si>
    <t>Tarn-Dourbie</t>
  </si>
  <si>
    <t xml:space="preserve">Hérault </t>
  </si>
  <si>
    <t>total =430 classes</t>
  </si>
  <si>
    <t>total =264 classes</t>
  </si>
  <si>
    <t>nb communes écoles</t>
  </si>
  <si>
    <t>nb communes collèges</t>
  </si>
  <si>
    <t>Année</t>
  </si>
  <si>
    <t>primaire</t>
  </si>
  <si>
    <t>secondaire</t>
  </si>
  <si>
    <t>2014/15</t>
  </si>
  <si>
    <t>2015/16</t>
  </si>
  <si>
    <t>ECOLE</t>
  </si>
  <si>
    <t>NIVEAU</t>
  </si>
  <si>
    <t>EFFECTIF</t>
  </si>
  <si>
    <t>Graine de Jade</t>
  </si>
  <si>
    <t>MEJANNES LE CLAP</t>
  </si>
  <si>
    <t>Méjannes le Clap</t>
  </si>
  <si>
    <t>Milhaud</t>
  </si>
  <si>
    <t>MILHAUD</t>
  </si>
  <si>
    <t>SAINT GENIES DE MALGOIRES</t>
  </si>
  <si>
    <t>CE2/CM1 (école du secteur)</t>
  </si>
  <si>
    <t>Alès</t>
  </si>
  <si>
    <t>Maison de l'eau</t>
  </si>
  <si>
    <t>Rhône-Camargue</t>
  </si>
  <si>
    <t>Vistre-Rhony</t>
  </si>
  <si>
    <t>Aigues-Mortes</t>
  </si>
  <si>
    <t>Aimargues</t>
  </si>
  <si>
    <t>Aubais</t>
  </si>
  <si>
    <t>Calvisson</t>
  </si>
  <si>
    <t>Montmirat</t>
  </si>
  <si>
    <t>Montpezat</t>
  </si>
  <si>
    <t>Saint Laurent d'Aigouze</t>
  </si>
  <si>
    <t>Sommières</t>
  </si>
  <si>
    <t>CE1/CE2/CM1</t>
  </si>
  <si>
    <t>CONGENIES</t>
  </si>
  <si>
    <t>école primaire</t>
  </si>
  <si>
    <t>Nom Enseignant</t>
  </si>
  <si>
    <t>école élémentaire</t>
  </si>
  <si>
    <t>2016/17</t>
  </si>
  <si>
    <t>2017/18</t>
  </si>
  <si>
    <t>Garons</t>
  </si>
  <si>
    <t>école Jean MONNET</t>
  </si>
  <si>
    <t>Saint Gilles</t>
  </si>
  <si>
    <t>STRUCTURES ANIMATRICES</t>
  </si>
  <si>
    <t>école publique</t>
  </si>
  <si>
    <t>Bagnols sur Cèze</t>
  </si>
  <si>
    <t>Envie d'Environnement</t>
  </si>
  <si>
    <t>Stéphanie NOGARET</t>
  </si>
  <si>
    <t>Sentiers Vagabonds</t>
  </si>
  <si>
    <t>Marguerittes</t>
  </si>
  <si>
    <t>Cabrières</t>
  </si>
  <si>
    <t>école Jean Jaurès</t>
  </si>
  <si>
    <t>COGard</t>
  </si>
  <si>
    <t>GARONS</t>
  </si>
  <si>
    <t>BAGNOLS SUR CEZE</t>
  </si>
  <si>
    <t>SAINT MICHEL D'EUZET</t>
  </si>
  <si>
    <t>C/R</t>
  </si>
  <si>
    <t>SAINT JEAN DU GARD</t>
  </si>
  <si>
    <t>CABRIERES</t>
  </si>
  <si>
    <t>Ecole Primaire</t>
  </si>
  <si>
    <t>CM1-CM2</t>
  </si>
  <si>
    <t>CE1-CE2</t>
  </si>
  <si>
    <t>CE2-CM1</t>
  </si>
  <si>
    <t>Collège Claude Chappe</t>
  </si>
  <si>
    <t>Ecole Primaire Publique</t>
  </si>
  <si>
    <t>Souvignargues</t>
  </si>
  <si>
    <t>CE1/CE2:CM1/CM2 (école du secteur)</t>
  </si>
  <si>
    <t>CM2 (école du secteur)</t>
  </si>
  <si>
    <t>CM1 (école du secteur)</t>
  </si>
  <si>
    <t xml:space="preserve">CE1/CE2/CM1/CM2 </t>
  </si>
  <si>
    <t>Ecole élémentaire</t>
  </si>
  <si>
    <t>Aujargues</t>
  </si>
  <si>
    <t>Congénies</t>
  </si>
  <si>
    <t>Ecole primaire</t>
  </si>
  <si>
    <t>Ecole Louise Michel</t>
  </si>
  <si>
    <t>TOTAL</t>
  </si>
  <si>
    <t>Ecole élémentaire Jules Ferry</t>
  </si>
  <si>
    <t>Ecole La Condamine</t>
  </si>
  <si>
    <t>Ecole Lou Fraissinet</t>
  </si>
  <si>
    <t>Villevieille</t>
  </si>
  <si>
    <t>école Marcel Pagnol</t>
  </si>
  <si>
    <t>Vers Pont du Gard</t>
  </si>
  <si>
    <t>Philippe CHAMPAGNE</t>
  </si>
  <si>
    <t>VERS PONT DU GARD</t>
  </si>
  <si>
    <t>école Notre Dame</t>
  </si>
  <si>
    <t>PORTES</t>
  </si>
  <si>
    <t>SUMENE</t>
  </si>
  <si>
    <t>BROUZET LES ALES</t>
  </si>
  <si>
    <t>Nicolas MOYSAN</t>
  </si>
  <si>
    <t>Vauvert</t>
  </si>
  <si>
    <t>VAUVERT</t>
  </si>
  <si>
    <t>VR/R</t>
  </si>
  <si>
    <t>CE1/CM2</t>
  </si>
  <si>
    <t>Nîmes</t>
  </si>
  <si>
    <t>NIMES</t>
  </si>
  <si>
    <t>communes directement sensibilisée</t>
  </si>
  <si>
    <t>communes indirectement sensiblisées</t>
  </si>
  <si>
    <t>CE2 (école du secteur)</t>
  </si>
  <si>
    <t>CE1/CM1/CM2</t>
  </si>
  <si>
    <t>CE1/CE2/CM1/CM2 (école du secteur)</t>
  </si>
  <si>
    <t>BILAN</t>
  </si>
  <si>
    <t>Bassin versant</t>
  </si>
  <si>
    <t>nb journées</t>
  </si>
  <si>
    <t>Saint Geniès de Comolas</t>
  </si>
  <si>
    <t>école Jules Ferry</t>
  </si>
  <si>
    <t>Frédérique ANCELIN</t>
  </si>
  <si>
    <t>Uchaud</t>
  </si>
  <si>
    <t>Manduel</t>
  </si>
  <si>
    <t>Aubord</t>
  </si>
  <si>
    <t>Tatiana CHEUNG</t>
  </si>
  <si>
    <t>Connaux</t>
  </si>
  <si>
    <t>nb classes</t>
  </si>
  <si>
    <t>6ème</t>
  </si>
  <si>
    <t>CE2/CM2</t>
  </si>
  <si>
    <t>autre</t>
  </si>
  <si>
    <t>La Vernarède</t>
  </si>
  <si>
    <t>Verfeuil</t>
  </si>
  <si>
    <t>Val d'Aigoual</t>
  </si>
  <si>
    <t>Robiac Rochessadoule</t>
  </si>
  <si>
    <t>Générac</t>
  </si>
  <si>
    <t>Saint Victor de Malcap</t>
  </si>
  <si>
    <t>Beauvoisin</t>
  </si>
  <si>
    <t>Saint Geniès de Malgoires</t>
  </si>
  <si>
    <t>Ecole Charles Gros</t>
  </si>
  <si>
    <t>Ecole Primaire publique</t>
  </si>
  <si>
    <t>CE1/CM1</t>
  </si>
  <si>
    <t>Ecole Jean Auzilhon</t>
  </si>
  <si>
    <t>Ecole Chloé Dusfourd</t>
  </si>
  <si>
    <t>Ecole Li Passeroun</t>
  </si>
  <si>
    <t>Ecole</t>
  </si>
  <si>
    <t>MOLIERES SUR CEZE</t>
  </si>
  <si>
    <t>SAINT JEAN DE VALERISCLE</t>
  </si>
  <si>
    <t>SAINT VICTOR DE MALCAP</t>
  </si>
  <si>
    <t>AUBORD</t>
  </si>
  <si>
    <t>MANDUEL</t>
  </si>
  <si>
    <t>CE2-CM1-CM2</t>
  </si>
  <si>
    <t>2018/19</t>
  </si>
  <si>
    <t>PAPI</t>
  </si>
  <si>
    <t>R/C</t>
  </si>
  <si>
    <t>SAINT CHRISTOL LES ALES</t>
  </si>
  <si>
    <t>BREAU - MARS</t>
  </si>
  <si>
    <t>VAL D'AIGOUAL</t>
  </si>
  <si>
    <t>UCHAUD</t>
  </si>
  <si>
    <t>CONNAUX</t>
  </si>
  <si>
    <t>2019/20</t>
  </si>
  <si>
    <t>2020/21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</si>
  <si>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</si>
  <si>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</si>
  <si>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</si>
  <si>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</si>
  <si>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</si>
  <si>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</si>
  <si>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</si>
  <si>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</si>
  <si>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</si>
  <si>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 xml:space="preserve">POTELIERES            </t>
  </si>
  <si>
    <t>VERNAREDE (LA)</t>
  </si>
  <si>
    <t>VERFEUIL</t>
  </si>
  <si>
    <t>CE2/CM1:CM2</t>
  </si>
  <si>
    <t>ROBIAC ROCHESSADOULE</t>
  </si>
  <si>
    <t xml:space="preserve">Ecole George Bizet </t>
  </si>
  <si>
    <t>Ecole Ile Verte</t>
  </si>
  <si>
    <t>Institut Maintenon</t>
  </si>
  <si>
    <t>Ecole Simone Viel</t>
  </si>
  <si>
    <t>Cornillon /Montclus</t>
  </si>
  <si>
    <t>BOUILLARGUES</t>
  </si>
  <si>
    <t>BESSEGES</t>
  </si>
  <si>
    <t>C/G</t>
  </si>
  <si>
    <t>BREAU- MARS</t>
  </si>
  <si>
    <t>Collège Louise MICHEL (GANGES 34)</t>
  </si>
  <si>
    <t>Collège La GALABERTE (Saint Hippolyte du Fort)</t>
  </si>
  <si>
    <t>Collège La GALABERTE (Saint Hippolyte du Fort) + Collège Louise MICHEL (Ganges 34)</t>
  </si>
  <si>
    <t>Collège Le VIGNET (Calvisson)</t>
  </si>
  <si>
    <t>Collège Claude CHAPPE (Gallargues) / avt Collège LA GARRIGUETTE (Vergèze)</t>
  </si>
  <si>
    <t>Collège Claude CHAPPE (Gallargues) / avt Collège Roger CONTREPAS (Marsillargues 34)</t>
  </si>
  <si>
    <t>Collège Claude CHAPPE  + MFR Petite Camargue (Gallargues le Montueux)</t>
  </si>
  <si>
    <t xml:space="preserve"> Collège Le COUTACH (Quissac)  / avt Collège FLORIAN (Anduze) </t>
  </si>
  <si>
    <t xml:space="preserve"> Collège La GARDONNENQUE (Brignon) / avt Collège de LEDIGNAN </t>
  </si>
  <si>
    <t>Collège La VALLEE VERTE (Vauvert) + Collège Jean VILAR (Saint Gilles)</t>
  </si>
  <si>
    <t>Collèger Federico GARCIA LORCA (Bellegarde) / avt Collège Antoine BIGOT (Nîmes)</t>
  </si>
  <si>
    <t>Collège Henri PITOT (Aramon) / avt Collège VOLTAIRE (Remoulins)</t>
  </si>
  <si>
    <t>Collège Lou REDOUNET (Uzès) / avt Collège VOLTAIRE (Remoulins)</t>
  </si>
  <si>
    <t>Collège Jean Louis TRINTIGNANT / avt Collège Lou REDOUNET (Uzès)</t>
  </si>
  <si>
    <t>Collège Le BOSQUET / avt Collège Gérard PHILIPPE (Bagnols sur Cèze)</t>
  </si>
  <si>
    <t>Collège Le BOSQUET (Bagnols sur Cèze)</t>
  </si>
  <si>
    <t>Collège Le MOURION + Collège Santa Maria (Villeneuve-les-Avignon)</t>
  </si>
  <si>
    <t>Collège Armand COUSSENS (St Ambroix) / avt Collège Le CASTELLAS (Béssèges)</t>
  </si>
  <si>
    <t>Collège La REGORDANE (Génolhac) / Collège Le CASTELLAS (Béssèges)</t>
  </si>
  <si>
    <t>Collège Denis DIDEROT (Alès) / avt Collège Léo LARGUIER (La Grand' Combe)</t>
  </si>
  <si>
    <t>Collèges Alphonse DAUDET + Denis DIDEROT  + Jean MOULIN + Jean RACINE + Bellevue + Taisson+ La Salle (Alès)</t>
  </si>
  <si>
    <t>Collège Denis DIDEROT (Alès)</t>
  </si>
  <si>
    <t>Collège Jean RACINE (Alès) / avt Collège Jean-Baptiste DUMAS (Salindres)</t>
  </si>
  <si>
    <t>Collège Jean Baptiste DUMAS (Salindres) / avt Collège Lou REDOUNET (Uzès)</t>
  </si>
  <si>
    <t>Collège Jean Baptiste DUMAS (Salindres)</t>
  </si>
  <si>
    <t>Collège Jean Louis TRINTIGNANT (Uzès)</t>
  </si>
  <si>
    <t>Collège Ada LOVELACE (ex Jules VALLES Nîmes)</t>
  </si>
  <si>
    <r>
      <t xml:space="preserve">Collège </t>
    </r>
    <r>
      <rPr>
        <strike/>
        <sz val="10"/>
        <color rgb="FFFF0000"/>
        <rFont val="Times New Roman"/>
        <family val="1"/>
      </rPr>
      <t>A BIGOT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+ CAPOUCHINE + CONDORCET + </t>
    </r>
    <r>
      <rPr>
        <strike/>
        <sz val="10"/>
        <color rgb="FFFF0000"/>
        <rFont val="Times New Roman"/>
        <family val="1"/>
      </rPr>
      <t>DIDEROT</t>
    </r>
    <r>
      <rPr>
        <sz val="10"/>
        <rFont val="Times New Roman"/>
        <family val="1"/>
      </rPr>
      <t xml:space="preserve"> + FEUCHERES + J ROSTAND + MONT DUPLAN + Les OLIVIERS + REVOLUTION + R ROLLAND</t>
    </r>
    <r>
      <rPr>
        <strike/>
        <sz val="10"/>
        <rFont val="Times New Roman"/>
        <family val="1"/>
      </rPr>
      <t xml:space="preserve"> + </t>
    </r>
    <r>
      <rPr>
        <b/>
        <sz val="10"/>
        <color rgb="FFFF0000"/>
        <rFont val="Times New Roman"/>
        <family val="1"/>
      </rPr>
      <t>Ada LOVELACE (ex J VALLES) +</t>
    </r>
    <r>
      <rPr>
        <sz val="10"/>
        <rFont val="Times New Roman"/>
        <family val="1"/>
      </rPr>
      <t xml:space="preserve"> J VERNE + E d'ALZON + JB Lasalle  + Valsainte + St Stanislas + S Vincent (Nîmes)</t>
    </r>
  </si>
  <si>
    <t>sans double compte</t>
  </si>
  <si>
    <t>0 fois</t>
  </si>
  <si>
    <t>1-5 fois</t>
  </si>
  <si>
    <t>6-10 fois</t>
  </si>
  <si>
    <t>11-15 fois</t>
  </si>
  <si>
    <t>16-20 fois</t>
  </si>
  <si>
    <t>21-25 fois</t>
  </si>
  <si>
    <t>BERNIS</t>
  </si>
  <si>
    <t>Bernis</t>
  </si>
  <si>
    <t>Paul Fort</t>
  </si>
  <si>
    <t>Carine FRENOI</t>
  </si>
  <si>
    <t>Orsan</t>
  </si>
  <si>
    <t>Isabelle BUSQUET</t>
  </si>
  <si>
    <t>ORSAN</t>
  </si>
  <si>
    <t>école Roger Leenhardt</t>
  </si>
  <si>
    <t>GOMOT</t>
  </si>
  <si>
    <t>Goudargues</t>
  </si>
  <si>
    <t>Anne Marie GARRIDO</t>
  </si>
  <si>
    <t>GOUDARGUES</t>
  </si>
  <si>
    <t>Vénejan</t>
  </si>
  <si>
    <t>école Les Colibris</t>
  </si>
  <si>
    <t>Christine CLERC</t>
  </si>
  <si>
    <t>VENEJAN</t>
  </si>
  <si>
    <t>école élémentaire La Fontaine</t>
  </si>
  <si>
    <t>Corinne LEGUEVAQUES</t>
  </si>
  <si>
    <t>Mus</t>
  </si>
  <si>
    <t>école Les Amandiers</t>
  </si>
  <si>
    <t>Emmauelle JAEGER</t>
  </si>
  <si>
    <t>MUS</t>
  </si>
  <si>
    <t>CODOLET</t>
  </si>
  <si>
    <t>Codolet</t>
  </si>
  <si>
    <t>école Les Farfadets</t>
  </si>
  <si>
    <t>Claire FOUET</t>
  </si>
  <si>
    <t>REDESSAN</t>
  </si>
  <si>
    <t>école Auguste Faucher</t>
  </si>
  <si>
    <t>Audrey ALBERT</t>
  </si>
  <si>
    <t>CIT'IN crise</t>
  </si>
  <si>
    <t>école Hector Berlioz</t>
  </si>
  <si>
    <t>Elodie CASABURO</t>
  </si>
  <si>
    <t>Redessan</t>
  </si>
  <si>
    <t>Mme LOPES</t>
  </si>
  <si>
    <t>Collège Feuchères</t>
  </si>
  <si>
    <t>Mme Fischer</t>
  </si>
  <si>
    <t>Boucoiran et Nozières</t>
  </si>
  <si>
    <t>école Louise Michel</t>
  </si>
  <si>
    <t>Pierre Feuille Cigale</t>
  </si>
  <si>
    <t>Géraldine SCHROETTER</t>
  </si>
  <si>
    <t>BOUCOIRAN ET NOZIERES</t>
  </si>
  <si>
    <t>école primaire montée de Silhol</t>
  </si>
  <si>
    <t>Saint Christol les Alès</t>
  </si>
  <si>
    <t>école élémentaire Marignac Montèze</t>
  </si>
  <si>
    <t>Catherine TERRIS</t>
  </si>
  <si>
    <t>Gislaine BRES</t>
  </si>
  <si>
    <t>Vézenobres</t>
  </si>
  <si>
    <t>école Emile Chabrier</t>
  </si>
  <si>
    <t>Sandrine MEMBRAT</t>
  </si>
  <si>
    <t>BAGARD</t>
  </si>
  <si>
    <t>Bagard</t>
  </si>
  <si>
    <t>Sophie DELLIERE</t>
  </si>
  <si>
    <t>SAINT MAXIMIN</t>
  </si>
  <si>
    <t>Saint Maximin</t>
  </si>
  <si>
    <t>Magali ROUSSEL</t>
  </si>
  <si>
    <t>Armelle LAUBE</t>
  </si>
  <si>
    <t>Lédenon</t>
  </si>
  <si>
    <t>CELIN</t>
  </si>
  <si>
    <t>collège Alphonse Daudet</t>
  </si>
  <si>
    <t>LAURENT DEBEAUX &amp; CELIALAIDI</t>
  </si>
  <si>
    <t>M BOUQUET</t>
  </si>
  <si>
    <t>école primaire de Tamaris</t>
  </si>
  <si>
    <t>école Valleraugue</t>
  </si>
  <si>
    <t>Mme BUNEL EYMARD</t>
  </si>
  <si>
    <t>CM2/autre</t>
  </si>
  <si>
    <t>2021/22</t>
  </si>
  <si>
    <t>Collèges CIT'IN crise</t>
  </si>
  <si>
    <t>ville de Nîmes</t>
  </si>
  <si>
    <t>26-32 fois</t>
  </si>
  <si>
    <t xml:space="preserve">Tableau à renseigner pour indicateur Noé  "sensibilisation des soclaires" </t>
  </si>
  <si>
    <t xml:space="preserve">Année scolaire </t>
  </si>
  <si>
    <t xml:space="preserve">Commune </t>
  </si>
  <si>
    <t>Nom école</t>
  </si>
  <si>
    <t xml:space="preserve">Nom du collège </t>
  </si>
  <si>
    <t>Niveau sensibilisé</t>
  </si>
  <si>
    <t>Nb de journée ou 1/2 journée</t>
  </si>
  <si>
    <t xml:space="preserve">Nb de classe sensibilisées </t>
  </si>
  <si>
    <t xml:space="preserve">Effectif des élèves sensibilisés </t>
  </si>
  <si>
    <t xml:space="preserve">Nom structure intervenante </t>
  </si>
  <si>
    <t>2023-2024</t>
  </si>
  <si>
    <t>Laudun L'Ardoise</t>
  </si>
  <si>
    <t>EEPU Joseph ROLLO</t>
  </si>
  <si>
    <t>-</t>
  </si>
  <si>
    <t>MAYANE</t>
  </si>
  <si>
    <t>Pont Saint Esprit</t>
  </si>
  <si>
    <t>EE Marcel PAGNOL</t>
  </si>
  <si>
    <t>EEPU Marie MARTIN (+ 5 élèves de l'IME de Méjannes sensibilisés)</t>
  </si>
  <si>
    <t>école Nadal</t>
  </si>
  <si>
    <t>école Primaire</t>
  </si>
  <si>
    <t>école élementaire Villa Clara</t>
  </si>
  <si>
    <t>Saint André d'Olérargues</t>
  </si>
  <si>
    <t>EPPU Saint André d'Olérargues</t>
  </si>
  <si>
    <t>CE1-CE2-CM1-CM2</t>
  </si>
  <si>
    <t>Le Pin</t>
  </si>
  <si>
    <t>Ecole les Maronniers</t>
  </si>
  <si>
    <t>CE2- CM1 - CM2</t>
  </si>
  <si>
    <t>Ecole Jean Jaurès Centrestouzilles</t>
  </si>
  <si>
    <t>CM1 RC</t>
  </si>
  <si>
    <t>Ecole de Robiac-Rochessadoule</t>
  </si>
  <si>
    <t>Saint Ambroix</t>
  </si>
  <si>
    <t>Ecole Primaire Florian</t>
  </si>
  <si>
    <t>Tavel</t>
  </si>
  <si>
    <t>EEPU Tavel</t>
  </si>
  <si>
    <t>Célestin FREINET 1</t>
  </si>
  <si>
    <t>Rousson</t>
  </si>
  <si>
    <t>Portes</t>
  </si>
  <si>
    <t>Ecole élémentaire de L'Affenadou</t>
  </si>
  <si>
    <t>Saint Florent sur Auzonnet</t>
  </si>
  <si>
    <t>Ecole primaire Antoine de Saint Exupéry</t>
  </si>
  <si>
    <t>Saint Jean de Maruéjols</t>
  </si>
  <si>
    <t>Ecole publique de Saint Jean de Maruéjols</t>
  </si>
  <si>
    <t>Ecole Edmond Faure</t>
  </si>
  <si>
    <t>EPTB AB Cèze</t>
  </si>
  <si>
    <t>2022-2023</t>
  </si>
  <si>
    <t>30430 MEJANNES-LE-CLAP</t>
  </si>
  <si>
    <t>Ecole Marie MARTIN</t>
  </si>
  <si>
    <t>30330 TRESQUES</t>
  </si>
  <si>
    <t>Ecole primaire Lucien Tardieu</t>
  </si>
  <si>
    <t>30410 Molières-sur-Cèze </t>
  </si>
  <si>
    <t>Ecole primaire André Payand</t>
  </si>
  <si>
    <t>30 500 Saint Victor de Malcap</t>
  </si>
  <si>
    <t>30500 Saint Victor de Malcap</t>
  </si>
  <si>
    <t>309600 Saint-Jean-de-Valériscle</t>
  </si>
  <si>
    <t>CP-CE1-CE2-CM1-CM2</t>
  </si>
  <si>
    <t>30200 CODOLET</t>
  </si>
  <si>
    <t>Ecole primaire publique Les Farfadets</t>
  </si>
  <si>
    <t>48220 VIALAS</t>
  </si>
  <si>
    <t>30200 BAGNOLS-SUR-CEZE</t>
  </si>
  <si>
    <t>Ecole élementaire Jean Jaurès</t>
  </si>
  <si>
    <t>30330 St André d'Olérargues</t>
  </si>
  <si>
    <t>EPPU de St André d'Olérargues</t>
  </si>
  <si>
    <t>30330 CONNAUX</t>
  </si>
  <si>
    <t>Ecole Robert TERRAL</t>
  </si>
  <si>
    <t>30330 LE PIN</t>
  </si>
  <si>
    <t>Ecole Les Marronniers</t>
  </si>
  <si>
    <t>30200 St Michel d'Euzet</t>
  </si>
  <si>
    <t>30580 LA BRUGUIERE</t>
  </si>
  <si>
    <t>30530 LA VERNAREDE</t>
  </si>
  <si>
    <t>Ecole Mine de couleurs</t>
  </si>
  <si>
    <t>30530 PORTES</t>
  </si>
  <si>
    <t>30290 St Victor la Coste</t>
  </si>
  <si>
    <t>Ecole publique Raoul Laurent</t>
  </si>
  <si>
    <t>30130 PONT-SAINT-ESPRIT</t>
  </si>
  <si>
    <t>Ecole élémentaire Villa Clara</t>
  </si>
  <si>
    <t>30650 SAINT-GENIES-DE-COMOLAS</t>
  </si>
  <si>
    <t>30500 SAINT-AMBROIX</t>
  </si>
  <si>
    <t>Ecole élémentaire Florian</t>
  </si>
  <si>
    <t>30410 MEYRANNES</t>
  </si>
  <si>
    <t>Ecole Meyrannes</t>
  </si>
  <si>
    <t>CE1-CM2</t>
  </si>
  <si>
    <t>30160 Gagnières</t>
  </si>
  <si>
    <t>EPPU Gagnières</t>
  </si>
  <si>
    <t>48800 SAINT ANDRE DE CAPCEZE</t>
  </si>
  <si>
    <t>Ecole Maurice ANDRE</t>
  </si>
  <si>
    <t>Ce2/CM1/CM2</t>
  </si>
  <si>
    <t>30150 MONTFAUCON</t>
  </si>
  <si>
    <t xml:space="preserve">Ecole de Mautfaucon </t>
  </si>
  <si>
    <t>30200 Bagnols-sur-Cèze</t>
  </si>
  <si>
    <t>année scolaire</t>
  </si>
  <si>
    <t>Etablissement scolaire</t>
  </si>
  <si>
    <t>Niveau Scolaire</t>
  </si>
  <si>
    <t>nombre d'animations
 (demi-journée)</t>
  </si>
  <si>
    <t>nombre de classes</t>
  </si>
  <si>
    <t>Nombre d'élèves de la session</t>
  </si>
  <si>
    <t>Structures animatrices</t>
  </si>
  <si>
    <t>Aigues Vives</t>
  </si>
  <si>
    <t>Ecole Aqua Viva</t>
  </si>
  <si>
    <t>inconnu</t>
  </si>
  <si>
    <t>Mayane Association</t>
  </si>
  <si>
    <t>Bouillargues</t>
  </si>
  <si>
    <t>Ecole Pagnol</t>
  </si>
  <si>
    <t>CP - CE1</t>
  </si>
  <si>
    <t>CM1 - CM2</t>
  </si>
  <si>
    <t>CP</t>
  </si>
  <si>
    <t>CE1</t>
  </si>
  <si>
    <t>Caissargues</t>
  </si>
  <si>
    <t>Ecole Notre Dame</t>
  </si>
  <si>
    <t>CE2 / CM1</t>
  </si>
  <si>
    <t>CM1 / CM2</t>
  </si>
  <si>
    <t>CM1 CM2</t>
  </si>
  <si>
    <t>CE2 - CM1</t>
  </si>
  <si>
    <t>Ecole Li Flou d'Armas</t>
  </si>
  <si>
    <t>Ecole Publique Dourieu</t>
  </si>
  <si>
    <t>Ecole De Marcieu</t>
  </si>
  <si>
    <t>Ecole Primaire Les Amandiers</t>
  </si>
  <si>
    <t>CE2 CM2</t>
  </si>
  <si>
    <t>Nages-et-Solorgues</t>
  </si>
  <si>
    <t>Ecole Auguste Faucher</t>
  </si>
  <si>
    <t>Ecole Eau Bouillie</t>
  </si>
  <si>
    <t>Ecole élémentaire Emile Gauzy</t>
  </si>
  <si>
    <t>Ecole Elémentaire Hector Berlioz</t>
  </si>
  <si>
    <t>Ecole la Gazelle</t>
  </si>
  <si>
    <t>Ecole la Placette</t>
  </si>
  <si>
    <t>Ecole publique Moulin J</t>
  </si>
  <si>
    <t>Ecole René Char</t>
  </si>
  <si>
    <t>Ecole Municipale</t>
  </si>
  <si>
    <t>Vestric-et-Candiac</t>
  </si>
  <si>
    <t>Centre aéré</t>
  </si>
  <si>
    <t>3 à 10 ans</t>
  </si>
  <si>
    <t>Atelier dans le cadre d'un exercice de crise</t>
  </si>
  <si>
    <t>8 écoles à Nîmes</t>
  </si>
  <si>
    <t>élèves sensibilisés</t>
  </si>
  <si>
    <t>12 écoles hors Nîmes dans 12 communes</t>
  </si>
  <si>
    <t>+ 1 centre aéré</t>
  </si>
  <si>
    <t>demi-journées de sensibilisation</t>
  </si>
  <si>
    <t>classes sensibilisées</t>
  </si>
  <si>
    <t>année scolaire 2023-2024</t>
  </si>
  <si>
    <t>Association citoyenne</t>
  </si>
  <si>
    <t>Adultes</t>
  </si>
  <si>
    <t>Conférence / Atelier
Adulte</t>
  </si>
  <si>
    <t>Association Familles Rurales de Calvisson</t>
  </si>
  <si>
    <t>ALSH - Formation équipes pédagogiques</t>
  </si>
  <si>
    <t>Atelier de formation 
Adultes</t>
  </si>
  <si>
    <t>EPTB Vistre Vistrenque</t>
  </si>
  <si>
    <t>Niveau scolaire</t>
  </si>
  <si>
    <t>Nbr d'élèves de la session</t>
  </si>
  <si>
    <t>Contact référent</t>
  </si>
  <si>
    <t>Ecole André Chamson</t>
  </si>
  <si>
    <t>M. Kerello</t>
  </si>
  <si>
    <t>M. Nagnan</t>
  </si>
  <si>
    <t>Mme Russac</t>
  </si>
  <si>
    <t>Ecole Application Mont Duplan</t>
  </si>
  <si>
    <t>Mme Phelut</t>
  </si>
  <si>
    <t>Ecole Bruguier</t>
  </si>
  <si>
    <t>3 classes de CE2 et 1 de CM1</t>
  </si>
  <si>
    <t>Christophe Boissier</t>
  </si>
  <si>
    <t>Ecole Jean Jacques Rousseau</t>
  </si>
  <si>
    <t>Ecole Jean Macé</t>
  </si>
  <si>
    <t>Mme Desteny</t>
  </si>
  <si>
    <t>Ecole La Placette</t>
  </si>
  <si>
    <t>M. Onatsky</t>
  </si>
  <si>
    <t>Ecole Pierre Semard</t>
  </si>
  <si>
    <t>Ecole Saint Cesaire</t>
  </si>
  <si>
    <t>EE Léo Rousson</t>
  </si>
  <si>
    <t>Mme Langros</t>
  </si>
  <si>
    <t>Ecole Publique Aqua Viva</t>
  </si>
  <si>
    <t>Ecole élémentaire Marcel Pagnol</t>
  </si>
  <si>
    <t>Mme BERNARD</t>
  </si>
  <si>
    <t>Ecole élémentaire Roujeon</t>
  </si>
  <si>
    <t xml:space="preserve">                                                                    </t>
  </si>
  <si>
    <t>Ecole Libération</t>
  </si>
  <si>
    <t>Mme Blanc</t>
  </si>
  <si>
    <t>Mme Pagard</t>
  </si>
  <si>
    <t>9 écoles à Nîmes</t>
  </si>
  <si>
    <t>6 écoles hors Nîmes dans 4 communes</t>
  </si>
  <si>
    <t>année scolaire 2022-2023</t>
  </si>
  <si>
    <t>Contact de l'enseignant</t>
  </si>
  <si>
    <t xml:space="preserve">Classe </t>
  </si>
  <si>
    <t xml:space="preserve">Structure animatrice </t>
  </si>
  <si>
    <t>Nom de l'école</t>
  </si>
  <si>
    <t>Adresse postale</t>
  </si>
  <si>
    <t>Tél de l'école</t>
  </si>
  <si>
    <t>Courriel de l'école</t>
  </si>
  <si>
    <t>Nom de l'enseignant</t>
  </si>
  <si>
    <t>N° de tél</t>
  </si>
  <si>
    <t>Adresse email</t>
  </si>
  <si>
    <t xml:space="preserve">Effectif </t>
  </si>
  <si>
    <t>Ecole Elementaire Robert Lavesque</t>
  </si>
  <si>
    <t xml:space="preserve">les Fumades 30270 Saint jean du Gard  </t>
  </si>
  <si>
    <t>Ce-0301260G@ac-montpellier.fr</t>
  </si>
  <si>
    <t>Christine Rossel</t>
  </si>
  <si>
    <t>06-95-58-49-03</t>
  </si>
  <si>
    <t>christine.rossel@ac-montpellier.fr</t>
  </si>
  <si>
    <t xml:space="preserve">Maison de l'eau </t>
  </si>
  <si>
    <t>Ecole élémentaire Molières Cavaillac</t>
  </si>
  <si>
    <t>Place de la Mairie 30120 Molières Cavaillac</t>
  </si>
  <si>
    <t>04.65.29.03.34</t>
  </si>
  <si>
    <t>ce.0300532r@ac-montpellier.fr</t>
  </si>
  <si>
    <t xml:space="preserve">Axel Germain </t>
  </si>
  <si>
    <t>06.14.05.49.04</t>
  </si>
  <si>
    <t>axel.germain1@ac-montpellier.fr</t>
  </si>
  <si>
    <t>GDJ</t>
  </si>
  <si>
    <t>0465290334</t>
  </si>
  <si>
    <t xml:space="preserve">Marilyne Cosme </t>
  </si>
  <si>
    <t>0683072123</t>
  </si>
  <si>
    <t>marycos@hotmail.fr</t>
  </si>
  <si>
    <t>Autre</t>
  </si>
  <si>
    <t>Ecole élémentaire Boisset et Gaujac</t>
  </si>
  <si>
    <t>Quartier des écoles Boisset et Gaujac</t>
  </si>
  <si>
    <t>perrier-line@orange.fr</t>
  </si>
  <si>
    <t>Mme Dumas Perrier</t>
  </si>
  <si>
    <t>Ecole Primaire Publique de Sumène</t>
  </si>
  <si>
    <t xml:space="preserve">9 rue des écoles Sumène </t>
  </si>
  <si>
    <t>ce.0301623B@ac-montpellier.fr</t>
  </si>
  <si>
    <t>Wyrobnik Lise</t>
  </si>
  <si>
    <t>lise.dold@ac-montpellier.fr</t>
  </si>
  <si>
    <t>Ecole Jean Carrière</t>
  </si>
  <si>
    <t xml:space="preserve">14 rue Pierre Gorlier 30120 Le vigan </t>
  </si>
  <si>
    <t>Ce.0301661T@ac-montpellier.fr</t>
  </si>
  <si>
    <t>LACAM GENEVIEVE</t>
  </si>
  <si>
    <t>Genevieve.Marechal@ac-montpellier.fr</t>
  </si>
  <si>
    <t xml:space="preserve">Rue du Monument
Boucoiran Nozières </t>
  </si>
  <si>
    <t>geraldine.schroetter@ac-montpellier.fr</t>
  </si>
  <si>
    <t>SCHROETTER Géraldine</t>
  </si>
  <si>
    <t xml:space="preserve">Collège Bellevue </t>
  </si>
  <si>
    <t>11 rue de la glacière 30100 ALES</t>
  </si>
  <si>
    <t>collegebellevue30@gmail.com</t>
  </si>
  <si>
    <t xml:space="preserve">beatrice Cauvin </t>
  </si>
  <si>
    <t>cauvin.beatrice@gmail.com</t>
  </si>
  <si>
    <t>4C</t>
  </si>
  <si>
    <t xml:space="preserve">Les petits débrouillards </t>
  </si>
  <si>
    <t>College Alphonse Daudet</t>
  </si>
  <si>
    <t>4 avenue Paul Langevin 30100 Alès</t>
  </si>
  <si>
    <t>ce.0300947s@ac-montpellier.fr</t>
  </si>
  <si>
    <t>Mme Galtier (5e)</t>
  </si>
  <si>
    <t>marjorie.galtier@ac-montpellier.fr</t>
  </si>
  <si>
    <t xml:space="preserve">marjorie.galtier@ac-montpellier.fr, </t>
  </si>
  <si>
    <t xml:space="preserve">5eme 2 </t>
  </si>
  <si>
    <t>5 avenue Paul Langevin 30100 Alès</t>
  </si>
  <si>
    <t>5ème 4</t>
  </si>
  <si>
    <t>6 avenue Paul Langevin 30100 Alès</t>
  </si>
  <si>
    <t>Mme Derhi (6e)</t>
  </si>
  <si>
    <t>manon.derhi@ac-montpellier.fr</t>
  </si>
  <si>
    <t>6 ème 1</t>
  </si>
  <si>
    <t>CPIE Gard à l'eau</t>
  </si>
  <si>
    <t>2022-23</t>
  </si>
  <si>
    <t>2023-24</t>
  </si>
  <si>
    <t>PAPI Cèze</t>
  </si>
  <si>
    <t>PAPI Hérault</t>
  </si>
  <si>
    <t>PAPI Tarn</t>
  </si>
  <si>
    <t>PAPI Vistre</t>
  </si>
  <si>
    <t>PAPI Vidourle</t>
  </si>
  <si>
    <t>Plan Rône + Gard Rhodanien</t>
  </si>
  <si>
    <t>LAUDUN</t>
  </si>
  <si>
    <t>Bessèges</t>
  </si>
  <si>
    <t>Vistre</t>
  </si>
  <si>
    <t>2022/23</t>
  </si>
  <si>
    <t>2023/24</t>
  </si>
  <si>
    <t>2022/2023</t>
  </si>
  <si>
    <t>2023/2024</t>
  </si>
  <si>
    <t>TRESQUES</t>
  </si>
  <si>
    <t>LA BRUGUIERE</t>
  </si>
  <si>
    <t>MONTFAUCON</t>
  </si>
  <si>
    <t>GAGNIERES</t>
  </si>
  <si>
    <t>MEYRANNES</t>
  </si>
  <si>
    <t>PONT SAINT ESPRIT</t>
  </si>
  <si>
    <t>R/C/A</t>
  </si>
  <si>
    <t>SAINT ANDRE D'OLERARGUES</t>
  </si>
  <si>
    <t>LE PIN</t>
  </si>
  <si>
    <t>SAINT VICTOR LA COSTE</t>
  </si>
  <si>
    <t>LA VERNAREDE</t>
  </si>
  <si>
    <t>TOTAL PAPI Cèze</t>
  </si>
  <si>
    <t>TOTAL PAPI Gardons</t>
  </si>
  <si>
    <t>TOTAL  PAPI Hérault</t>
  </si>
  <si>
    <t>TOTAL PAPI Tarn amont</t>
  </si>
  <si>
    <t>VEZENOBRES</t>
  </si>
  <si>
    <t>VR/V</t>
  </si>
  <si>
    <t>TOTAL Plan Rhône</t>
  </si>
  <si>
    <t>TOTAL PEP Ardèche</t>
  </si>
  <si>
    <t>Tarn amont</t>
  </si>
  <si>
    <t>Total primaire GARD</t>
  </si>
  <si>
    <t>TOTAL PAPI VISTRE</t>
  </si>
  <si>
    <t>TOTAL PAPI VIDOURLE</t>
  </si>
  <si>
    <t>CP/ CE1/CE2/CM1/CM2</t>
  </si>
  <si>
    <t>autre/CE2/M1/CM2</t>
  </si>
  <si>
    <t>CE2/C1/CM2</t>
  </si>
  <si>
    <t>Rhône/Camargue/Gard Rhodanien</t>
  </si>
  <si>
    <t>Ecoles primaires nombre d'élèves</t>
  </si>
  <si>
    <t>Collèges nombre d'élèves</t>
  </si>
  <si>
    <t>Tarnn amont</t>
  </si>
  <si>
    <t>SAINT FLORNT SUR AUZONNET</t>
  </si>
  <si>
    <t>ROUSSON</t>
  </si>
  <si>
    <t>BOISSET ET GAUJAC</t>
  </si>
  <si>
    <t>CAISSARGUES</t>
  </si>
  <si>
    <t>NAGES ET SOLORGUES</t>
  </si>
  <si>
    <t>VESTRIC ET CANDIAC</t>
  </si>
  <si>
    <t>Plan Rhône - Gard Rhodanien</t>
  </si>
  <si>
    <t>Plan Rhône + Gard Rhodanien</t>
  </si>
  <si>
    <t>Plan Rhône</t>
  </si>
  <si>
    <t>PAPI 3 Cèze</t>
  </si>
  <si>
    <t>PAPI 3 Hérault</t>
  </si>
  <si>
    <t>PAPI 3 Gardons</t>
  </si>
  <si>
    <t>PAPI 3 intention Tarn amont</t>
  </si>
  <si>
    <t>PEP Ardèche</t>
  </si>
  <si>
    <t>PAPI 3 Gard Rhodanien / Plan Rhône</t>
  </si>
  <si>
    <t>PAPI 3 Vistre</t>
  </si>
  <si>
    <t>PAPI 3 Vidourle</t>
  </si>
  <si>
    <t>SAINT FLORENT SUR AUZONNET</t>
  </si>
  <si>
    <t>CE2/CM1/CM2/autre</t>
  </si>
  <si>
    <t>CP/CE1/CE2/CM1/CM2</t>
  </si>
  <si>
    <t>BILAN PAPI 2022/2024</t>
  </si>
  <si>
    <t>150 non sensibilisées</t>
  </si>
  <si>
    <t>PAPI 3 intentionTarn amont</t>
  </si>
  <si>
    <t xml:space="preserve">PAPI 3 Gard Rhodanien </t>
  </si>
  <si>
    <t>PAPI 3 intention  Tarn amont</t>
  </si>
  <si>
    <t>PAPI 3 Gard Rhodanien Plan Rhône</t>
  </si>
  <si>
    <t>TOTAL GENERAL</t>
  </si>
  <si>
    <t>total journées</t>
  </si>
  <si>
    <t>total communes</t>
  </si>
  <si>
    <t>Nb élèves PRIMAIRE</t>
  </si>
  <si>
    <t>Nb élèves COLLEGE</t>
  </si>
  <si>
    <t>journées collège</t>
  </si>
  <si>
    <t>classes</t>
  </si>
  <si>
    <t>journées</t>
  </si>
  <si>
    <t>communes</t>
  </si>
  <si>
    <t>classes collège</t>
  </si>
  <si>
    <t>2024/25</t>
  </si>
  <si>
    <t>2024-25</t>
  </si>
  <si>
    <t>BILAN PAPI 2022/2025</t>
  </si>
  <si>
    <t>Bagnols-sur-Cèze</t>
  </si>
  <si>
    <t>école primaire le Petit Villard</t>
  </si>
  <si>
    <t>Ecole de la Cantonade</t>
  </si>
  <si>
    <t>Brouzet-les-Alès</t>
  </si>
  <si>
    <t>Chusclan</t>
  </si>
  <si>
    <t>école les Farfadet</t>
  </si>
  <si>
    <t>école Robert TERRAL</t>
  </si>
  <si>
    <t>La Bruguière</t>
  </si>
  <si>
    <t>école primaire publique</t>
  </si>
  <si>
    <t>Ecole mine de couleurs</t>
  </si>
  <si>
    <t>Laudun l'Ardoise</t>
  </si>
  <si>
    <t>école Georges LAPIERRE</t>
  </si>
  <si>
    <t>EEPU Jospeh ROLLO</t>
  </si>
  <si>
    <t>Lirac</t>
  </si>
  <si>
    <t>école primaire d'Orsan</t>
  </si>
  <si>
    <t>école élémentaire de l'Affenadou</t>
  </si>
  <si>
    <t>Saint Marcel de Careiret</t>
  </si>
  <si>
    <t>Saint-Jean-de-Valériscle</t>
  </si>
  <si>
    <t>Saint-Nazaire</t>
  </si>
  <si>
    <t>école Léona TRIBES</t>
  </si>
  <si>
    <t>Saint-Victor-de-Malcap</t>
  </si>
  <si>
    <t>Vénéjan</t>
  </si>
  <si>
    <t>école primaire Les Colibris</t>
  </si>
  <si>
    <t>EPPU Les Olivettes</t>
  </si>
  <si>
    <t>Vialas</t>
  </si>
  <si>
    <t xml:space="preserve">CM2, CE2,  CP,  MS et  PS </t>
  </si>
  <si>
    <t>CE2 - CM2</t>
  </si>
  <si>
    <t xml:space="preserve">CM1 </t>
  </si>
  <si>
    <t>CE1-CM1-CM2</t>
  </si>
  <si>
    <t>CP à CM1</t>
  </si>
  <si>
    <t>Gard</t>
  </si>
  <si>
    <t>EPTB Vistre Vitrenque</t>
  </si>
  <si>
    <t>Ecole élémentaire Laforêt</t>
  </si>
  <si>
    <t>Ecole élémentaire docteur Yves Liotard</t>
  </si>
  <si>
    <t>Ecole élémentaire Libération</t>
  </si>
  <si>
    <t>Ecole élémentaire privée Notre-Dame</t>
  </si>
  <si>
    <t>Ecole primaire Van Gogh de Gallician</t>
  </si>
  <si>
    <t>Vergèze</t>
  </si>
  <si>
    <t>1 classe unique CP-CM2</t>
  </si>
  <si>
    <t>CP/CE1</t>
  </si>
  <si>
    <t>CE/CM</t>
  </si>
  <si>
    <t>CM1/CM2A</t>
  </si>
  <si>
    <t>CM1/CM2B</t>
  </si>
  <si>
    <t>Aigues-Vives</t>
  </si>
  <si>
    <t>Ecole élémentaire Aqua Viva</t>
  </si>
  <si>
    <t>Ecole des Moulins</t>
  </si>
  <si>
    <t>Ecole élémentaire Ham de Franquevaux</t>
  </si>
  <si>
    <t>Ecole primaire L'île verte</t>
  </si>
  <si>
    <t>Ecole élémentaire Li Flou d'Armas</t>
  </si>
  <si>
    <t>Ecole élémentaire Nicolas Dourieu</t>
  </si>
  <si>
    <t>Ecole élémentaire de Marcieu</t>
  </si>
  <si>
    <t>Ecole élémentaire Georges Bruguier</t>
  </si>
  <si>
    <t>Ecole élémentaire Auguste Faucher</t>
  </si>
  <si>
    <t>Ecole élémentaire Jean Moulin</t>
  </si>
  <si>
    <t>Ecole élémentaire Jean d'Ormesson</t>
  </si>
  <si>
    <t>Ecole élémentaire Pont de Justice</t>
  </si>
  <si>
    <t>Ecole élémentaire Charles Martel</t>
  </si>
  <si>
    <t>Ecole élémentaire Jacques Perotti (Saint Césaire)</t>
  </si>
  <si>
    <t>Ecole élémentaire Marie Curie (Plein Air)</t>
  </si>
  <si>
    <t>Ecole élémentaire Henri Wallon</t>
  </si>
  <si>
    <t>Ecole élémentaire Jean Macé</t>
  </si>
  <si>
    <t>Ecole élémentaire Paul Langevin</t>
  </si>
  <si>
    <t>Ecole élémentaire La Gazelle</t>
  </si>
  <si>
    <t>Ecole le Castanet</t>
  </si>
  <si>
    <t>Ecole élémentaire André Chamson</t>
  </si>
  <si>
    <t>Ecole élémentaire La Placette</t>
  </si>
  <si>
    <t>16 écoles à Nîmes</t>
  </si>
  <si>
    <t>année scolaire 2024-2025</t>
  </si>
  <si>
    <t>15 écoles hors Nîmes dans 12 communes</t>
  </si>
  <si>
    <t>EPTB Vidourle</t>
  </si>
  <si>
    <t>Saint Jean de  Serres</t>
  </si>
  <si>
    <t>Mayane Education</t>
  </si>
  <si>
    <t>CE1/CE2
CE1/CE2
CM1/CM2
CM1/CM2</t>
  </si>
  <si>
    <t>CE2/CM1
CM1/CM2</t>
  </si>
  <si>
    <t xml:space="preserve">Ecole Marie Louise Granier  </t>
  </si>
  <si>
    <t>CE2
CE2/CM1
CM1</t>
  </si>
  <si>
    <t>CE2/CM1
CE1/CE2
CE2
CM1</t>
  </si>
  <si>
    <t>CE1/CE2
CM1</t>
  </si>
  <si>
    <t>CM1/CM2
CM1/CM2
CE1/CE2</t>
  </si>
  <si>
    <t>CM1
CE2</t>
  </si>
  <si>
    <t>CE2 
CE2
CM1
CM1</t>
  </si>
  <si>
    <t>Ecole Fernand Leonard</t>
  </si>
  <si>
    <t>CE2
CE2
CM1</t>
  </si>
  <si>
    <t>Gallargues Le Montueux</t>
  </si>
  <si>
    <t>CM1
CM1
CE2
CE2</t>
  </si>
  <si>
    <t>Le Grau du Roi</t>
  </si>
  <si>
    <t>Acole André Quet</t>
  </si>
  <si>
    <t>CE2
CM1</t>
  </si>
  <si>
    <t>CM1
CM1
CE2</t>
  </si>
  <si>
    <t>AUJAC</t>
  </si>
  <si>
    <t>CHUSCLAN</t>
  </si>
  <si>
    <t>LIRAC</t>
  </si>
  <si>
    <t>BRUGUERE (LA)</t>
  </si>
  <si>
    <t>SAINT NAZAIRE</t>
  </si>
  <si>
    <t>Ecole de Valleraugue</t>
  </si>
  <si>
    <t>CM1/CM2, CP/CE1/CE2</t>
  </si>
  <si>
    <t>Les Mages</t>
  </si>
  <si>
    <t>Groupe scolaire Joliot Curie</t>
  </si>
  <si>
    <t>Ecole Françoise Dolto</t>
  </si>
  <si>
    <t>Les petits débrouillards</t>
  </si>
  <si>
    <t>PAPI Gardons</t>
  </si>
  <si>
    <t>MAGES (LES)</t>
  </si>
  <si>
    <t>PAPI Tarn amont</t>
  </si>
  <si>
    <t>BEAUVOISIN</t>
  </si>
  <si>
    <t>SAINT GILLES</t>
  </si>
  <si>
    <t>VERGEZE</t>
  </si>
  <si>
    <t>ASPERES</t>
  </si>
  <si>
    <t>V</t>
  </si>
  <si>
    <t>AUJARGUES</t>
  </si>
  <si>
    <t>CARNAS</t>
  </si>
  <si>
    <t>MONTMIRAT</t>
  </si>
  <si>
    <t>MONTPEZAT</t>
  </si>
  <si>
    <t>V/G</t>
  </si>
  <si>
    <t>SOMMIERES</t>
  </si>
  <si>
    <t>SOUVIGNARGUES</t>
  </si>
  <si>
    <t>AIMARGUES</t>
  </si>
  <si>
    <t>V/VR/R</t>
  </si>
  <si>
    <t>LEDIGNAN</t>
  </si>
  <si>
    <t>AUBAIS</t>
  </si>
  <si>
    <t>V/R</t>
  </si>
  <si>
    <t>GRAU DU ROI</t>
  </si>
  <si>
    <t>SAINT LAURENT D'AIGOUZE</t>
  </si>
  <si>
    <t>QUISSAC</t>
  </si>
  <si>
    <t>SAINT HIPPOLYE DU FORT</t>
  </si>
  <si>
    <t>VILLEVIEILLE</t>
  </si>
  <si>
    <t>SAIT JEAN DE SERRE</t>
  </si>
  <si>
    <t>CP/ CE2/ CM2/ autre</t>
  </si>
  <si>
    <t>CP/ CE2/ CM2/ autre (école du secteur)</t>
  </si>
  <si>
    <t>CE1/ CM1/CM2</t>
  </si>
  <si>
    <t>clase unique/CM2</t>
  </si>
  <si>
    <t>Arpaillargues et Aureillac</t>
  </si>
  <si>
    <t>/CM2</t>
  </si>
  <si>
    <t>229 non sensibilisées</t>
  </si>
  <si>
    <t xml:space="preserve">THOIRAS - CORBES              </t>
  </si>
  <si>
    <t>SAINT MARCEL DE CAREIRET</t>
  </si>
  <si>
    <t xml:space="preserve">VERNAREDE (LA)             </t>
  </si>
  <si>
    <t>THOIRAS - CORBES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</si>
</sst>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[Red]0"/>
    <numFmt numFmtId="165" formatCode="0.0%"/>
    <numFmt numFmtId="166" formatCode="#&quot; &quot;?/2"/>
    <numFmt numFmtId="167" formatCode="0#&quot; &quot;##&quot; &quot;##&quot; &quot;##&quot; &quot;##"/>
  </numFmts>
  <fonts count="7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0"/>
      <name val="Times New Roman"/>
      <family val="1"/>
    </font>
    <font>
      <sz val="12"/>
      <name val="Arial"/>
      <family val="2"/>
    </font>
    <font>
      <b/>
      <sz val="12"/>
      <color indexed="20"/>
      <name val="Times New Roman"/>
      <family val="1"/>
    </font>
    <font>
      <sz val="10"/>
      <name val="Times New Roman"/>
      <family val="1"/>
    </font>
    <font>
      <b/>
      <sz val="12"/>
      <color indexed="12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sz val="10"/>
      <color indexed="13"/>
      <name val="Arial"/>
      <family val="2"/>
    </font>
    <font>
      <b/>
      <sz val="12"/>
      <color indexed="8"/>
      <name val="Times New Roman"/>
      <family val="1"/>
    </font>
    <font>
      <b/>
      <sz val="12"/>
      <color indexed="14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2"/>
      <color indexed="8"/>
      <name val="Calibri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color rgb="FFFF0000"/>
      <name val="Arial"/>
      <family val="2"/>
    </font>
    <font>
      <sz val="9"/>
      <name val="Cambria"/>
      <family val="2"/>
      <scheme val="major"/>
    </font>
    <font>
      <sz val="10"/>
      <color indexed="8"/>
      <name val="Cambria"/>
      <family val="2"/>
      <scheme val="major"/>
    </font>
    <font>
      <sz val="10"/>
      <color rgb="FF000000"/>
      <name val="Cambria"/>
      <family val="2"/>
      <scheme val="major"/>
    </font>
    <font>
      <b/>
      <i/>
      <sz val="9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Lato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  <scheme val="minor"/>
    </font>
    <font>
      <strike/>
      <sz val="10"/>
      <name val="Times New Roman"/>
      <family val="1"/>
    </font>
    <font>
      <strike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000000"/>
      <name val="Calibri"/>
      <family val="2"/>
    </font>
    <font>
      <sz val="10"/>
      <color theme="1"/>
      <name val="Arial Unicode MS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1"/>
      <color theme="1"/>
      <name val="Abadi"/>
      <family val="2"/>
    </font>
    <font>
      <sz val="11"/>
      <color theme="1"/>
      <name val="Calibri"/>
      <family val="2"/>
    </font>
    <font>
      <sz val="11"/>
      <color theme="1"/>
      <name val="Calibri"/>
    </font>
    <font>
      <sz val="12"/>
      <color theme="1"/>
      <name val="Calibri"/>
      <family val="2"/>
    </font>
    <font>
      <sz val="14"/>
      <color theme="1"/>
      <name val="Alegreya Sans"/>
    </font>
    <font>
      <sz val="12"/>
      <name val="Calibri"/>
      <family val="2"/>
      <scheme val="minor"/>
    </font>
    <font>
      <sz val="12"/>
      <color theme="1"/>
      <name val="Alegreya Sans"/>
    </font>
    <font>
      <sz val="12"/>
      <name val="Alegreya Sans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5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/>
    <xf numFmtId="0" fontId="1" fillId="0" borderId="0"/>
    <xf numFmtId="0" fontId="60" fillId="0" borderId="0" applyNumberFormat="0" applyFill="0" applyBorder="0" applyAlignment="0" applyProtection="0"/>
  </cellStyleXfs>
  <cellXfs count="5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justify" vertical="center"/>
    </xf>
    <xf numFmtId="1" fontId="9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6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4" fillId="0" borderId="1" xfId="0" applyFont="1" applyBorder="1"/>
    <xf numFmtId="0" fontId="4" fillId="3" borderId="0" xfId="0" applyFont="1" applyFill="1"/>
    <xf numFmtId="0" fontId="1" fillId="0" borderId="9" xfId="0" applyFont="1" applyBorder="1"/>
    <xf numFmtId="0" fontId="6" fillId="0" borderId="0" xfId="0" applyFont="1"/>
    <xf numFmtId="165" fontId="4" fillId="0" borderId="0" xfId="0" applyNumberFormat="1" applyFont="1"/>
    <xf numFmtId="165" fontId="0" fillId="0" borderId="0" xfId="0" applyNumberFormat="1"/>
    <xf numFmtId="0" fontId="0" fillId="0" borderId="1" xfId="0" applyBorder="1"/>
    <xf numFmtId="0" fontId="2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5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165" fontId="2" fillId="0" borderId="0" xfId="0" applyNumberFormat="1" applyFont="1"/>
    <xf numFmtId="10" fontId="3" fillId="0" borderId="0" xfId="0" applyNumberFormat="1" applyFont="1" applyAlignment="1">
      <alignment horizontal="right" vertical="center"/>
    </xf>
    <xf numFmtId="10" fontId="4" fillId="0" borderId="0" xfId="0" applyNumberFormat="1" applyFont="1"/>
    <xf numFmtId="9" fontId="0" fillId="0" borderId="0" xfId="0" applyNumberFormat="1"/>
    <xf numFmtId="0" fontId="1" fillId="4" borderId="1" xfId="0" applyFont="1" applyFill="1" applyBorder="1" applyAlignment="1">
      <alignment horizontal="justify" vertical="center"/>
    </xf>
    <xf numFmtId="0" fontId="23" fillId="0" borderId="12" xfId="0" applyFont="1" applyBorder="1"/>
    <xf numFmtId="0" fontId="7" fillId="0" borderId="1" xfId="0" applyFont="1" applyBorder="1"/>
    <xf numFmtId="0" fontId="23" fillId="0" borderId="1" xfId="0" applyFont="1" applyBorder="1"/>
    <xf numFmtId="0" fontId="26" fillId="0" borderId="0" xfId="0" applyFont="1"/>
    <xf numFmtId="0" fontId="7" fillId="0" borderId="9" xfId="0" applyFont="1" applyBorder="1"/>
    <xf numFmtId="0" fontId="23" fillId="0" borderId="9" xfId="0" applyFont="1" applyBorder="1"/>
    <xf numFmtId="0" fontId="28" fillId="0" borderId="0" xfId="0" applyFont="1"/>
    <xf numFmtId="0" fontId="23" fillId="0" borderId="0" xfId="0" applyFont="1"/>
    <xf numFmtId="165" fontId="23" fillId="0" borderId="0" xfId="0" applyNumberFormat="1" applyFont="1"/>
    <xf numFmtId="165" fontId="29" fillId="0" borderId="0" xfId="0" applyNumberFormat="1" applyFont="1"/>
    <xf numFmtId="0" fontId="22" fillId="0" borderId="0" xfId="0" applyFont="1"/>
    <xf numFmtId="0" fontId="20" fillId="0" borderId="0" xfId="0" applyFont="1"/>
    <xf numFmtId="0" fontId="20" fillId="3" borderId="0" xfId="0" applyFont="1" applyFill="1"/>
    <xf numFmtId="3" fontId="20" fillId="3" borderId="0" xfId="0" applyNumberFormat="1" applyFont="1" applyFill="1"/>
    <xf numFmtId="0" fontId="10" fillId="0" borderId="0" xfId="0" applyFont="1"/>
    <xf numFmtId="10" fontId="30" fillId="0" borderId="0" xfId="0" applyNumberFormat="1" applyFont="1"/>
    <xf numFmtId="0" fontId="31" fillId="0" borderId="0" xfId="0" applyFont="1"/>
    <xf numFmtId="165" fontId="20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0" fillId="0" borderId="0" xfId="0" applyNumberFormat="1"/>
    <xf numFmtId="3" fontId="4" fillId="3" borderId="0" xfId="0" applyNumberFormat="1" applyFont="1" applyFill="1"/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/>
    <xf numFmtId="0" fontId="0" fillId="6" borderId="0" xfId="0" applyFill="1"/>
    <xf numFmtId="0" fontId="2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0" xfId="0" applyFont="1" applyFill="1"/>
    <xf numFmtId="0" fontId="0" fillId="5" borderId="0" xfId="0" applyFill="1" applyAlignment="1">
      <alignment horizontal="right" vertical="center"/>
    </xf>
    <xf numFmtId="0" fontId="0" fillId="5" borderId="1" xfId="0" applyFill="1" applyBorder="1" applyAlignment="1">
      <alignment horizontal="center"/>
    </xf>
    <xf numFmtId="0" fontId="0" fillId="5" borderId="13" xfId="0" applyFill="1" applyBorder="1" applyAlignment="1">
      <alignment horizontal="center" vertical="center"/>
    </xf>
    <xf numFmtId="0" fontId="0" fillId="5" borderId="1" xfId="0" applyFill="1" applyBorder="1"/>
    <xf numFmtId="0" fontId="4" fillId="5" borderId="1" xfId="0" applyFont="1" applyFill="1" applyBorder="1" applyAlignment="1">
      <alignment horizontal="left" vertical="center"/>
    </xf>
    <xf numFmtId="0" fontId="35" fillId="5" borderId="1" xfId="0" applyFont="1" applyFill="1" applyBorder="1"/>
    <xf numFmtId="0" fontId="6" fillId="5" borderId="0" xfId="0" applyFont="1" applyFill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left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/>
    </xf>
    <xf numFmtId="0" fontId="15" fillId="12" borderId="4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right"/>
    </xf>
    <xf numFmtId="0" fontId="23" fillId="10" borderId="1" xfId="0" applyFont="1" applyFill="1" applyBorder="1"/>
    <xf numFmtId="0" fontId="23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right" vertical="center"/>
    </xf>
    <xf numFmtId="0" fontId="23" fillId="10" borderId="1" xfId="0" applyFont="1" applyFill="1" applyBorder="1" applyAlignment="1">
      <alignment horizontal="right"/>
    </xf>
    <xf numFmtId="0" fontId="7" fillId="10" borderId="1" xfId="0" applyFont="1" applyFill="1" applyBorder="1" applyAlignment="1">
      <alignment horizontal="right"/>
    </xf>
    <xf numFmtId="0" fontId="23" fillId="5" borderId="0" xfId="0" applyFont="1" applyFill="1" applyAlignment="1">
      <alignment horizontal="center"/>
    </xf>
    <xf numFmtId="0" fontId="4" fillId="10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right" vertical="center"/>
    </xf>
    <xf numFmtId="0" fontId="4" fillId="13" borderId="1" xfId="0" applyFont="1" applyFill="1" applyBorder="1" applyAlignment="1">
      <alignment horizontal="right" vertical="center"/>
    </xf>
    <xf numFmtId="0" fontId="7" fillId="13" borderId="1" xfId="0" applyFont="1" applyFill="1" applyBorder="1" applyAlignment="1">
      <alignment horizontal="right"/>
    </xf>
    <xf numFmtId="0" fontId="23" fillId="13" borderId="1" xfId="0" applyFont="1" applyFill="1" applyBorder="1" applyAlignment="1">
      <alignment horizontal="right"/>
    </xf>
    <xf numFmtId="0" fontId="4" fillId="13" borderId="1" xfId="0" applyFont="1" applyFill="1" applyBorder="1"/>
    <xf numFmtId="3" fontId="23" fillId="5" borderId="0" xfId="0" applyNumberFormat="1" applyFont="1" applyFill="1"/>
    <xf numFmtId="0" fontId="1" fillId="5" borderId="1" xfId="0" applyFont="1" applyFill="1" applyBorder="1" applyAlignment="1">
      <alignment horizontal="justify" vertical="top"/>
    </xf>
    <xf numFmtId="0" fontId="27" fillId="0" borderId="0" xfId="0" applyFont="1"/>
    <xf numFmtId="3" fontId="23" fillId="7" borderId="0" xfId="0" applyNumberFormat="1" applyFont="1" applyFill="1"/>
    <xf numFmtId="3" fontId="20" fillId="7" borderId="0" xfId="0" applyNumberFormat="1" applyFont="1" applyFill="1"/>
    <xf numFmtId="0" fontId="32" fillId="7" borderId="0" xfId="0" applyFont="1" applyFill="1"/>
    <xf numFmtId="3" fontId="0" fillId="7" borderId="0" xfId="0" applyNumberFormat="1" applyFill="1"/>
    <xf numFmtId="0" fontId="33" fillId="12" borderId="1" xfId="0" applyFont="1" applyFill="1" applyBorder="1" applyAlignment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23" fillId="10" borderId="9" xfId="0" applyFont="1" applyFill="1" applyBorder="1"/>
    <xf numFmtId="0" fontId="23" fillId="10" borderId="0" xfId="0" applyFont="1" applyFill="1"/>
    <xf numFmtId="3" fontId="23" fillId="10" borderId="0" xfId="0" applyNumberFormat="1" applyFont="1" applyFill="1"/>
    <xf numFmtId="0" fontId="37" fillId="10" borderId="0" xfId="0" applyFont="1" applyFill="1"/>
    <xf numFmtId="0" fontId="37" fillId="10" borderId="9" xfId="0" applyFont="1" applyFill="1" applyBorder="1"/>
    <xf numFmtId="0" fontId="4" fillId="9" borderId="0" xfId="0" applyFont="1" applyFill="1"/>
    <xf numFmtId="0" fontId="4" fillId="9" borderId="1" xfId="0" applyFont="1" applyFill="1" applyBorder="1"/>
    <xf numFmtId="0" fontId="19" fillId="5" borderId="1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 vertical="center"/>
    </xf>
    <xf numFmtId="0" fontId="0" fillId="1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38" fillId="5" borderId="0" xfId="0" applyFont="1" applyFill="1" applyAlignment="1">
      <alignment vertical="center" wrapText="1"/>
    </xf>
    <xf numFmtId="14" fontId="38" fillId="5" borderId="0" xfId="0" applyNumberFormat="1" applyFont="1" applyFill="1" applyAlignment="1">
      <alignment vertical="center" wrapText="1"/>
    </xf>
    <xf numFmtId="0" fontId="39" fillId="5" borderId="0" xfId="0" applyFont="1" applyFill="1" applyAlignment="1">
      <alignment horizontal="center" vertical="center" wrapText="1"/>
    </xf>
    <xf numFmtId="0" fontId="40" fillId="5" borderId="0" xfId="0" applyFont="1" applyFill="1"/>
    <xf numFmtId="0" fontId="41" fillId="5" borderId="0" xfId="0" applyFont="1" applyFill="1" applyAlignment="1">
      <alignment horizontal="right"/>
    </xf>
    <xf numFmtId="0" fontId="42" fillId="5" borderId="0" xfId="0" applyFont="1" applyFill="1"/>
    <xf numFmtId="0" fontId="43" fillId="5" borderId="0" xfId="0" applyFont="1" applyFill="1"/>
    <xf numFmtId="0" fontId="44" fillId="5" borderId="0" xfId="0" applyFont="1" applyFill="1" applyAlignment="1">
      <alignment vertical="center" wrapText="1"/>
    </xf>
    <xf numFmtId="14" fontId="44" fillId="5" borderId="0" xfId="0" applyNumberFormat="1" applyFont="1" applyFill="1" applyAlignment="1">
      <alignment vertical="center" wrapText="1"/>
    </xf>
    <xf numFmtId="0" fontId="45" fillId="5" borderId="0" xfId="0" applyFont="1" applyFill="1"/>
    <xf numFmtId="0" fontId="4" fillId="7" borderId="1" xfId="0" applyFont="1" applyFill="1" applyBorder="1" applyAlignment="1">
      <alignment horizontal="left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left" vertical="center" wrapText="1"/>
    </xf>
    <xf numFmtId="0" fontId="0" fillId="7" borderId="1" xfId="0" applyFill="1" applyBorder="1"/>
    <xf numFmtId="0" fontId="4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36" fillId="12" borderId="4" xfId="0" applyFont="1" applyFill="1" applyBorder="1" applyAlignment="1">
      <alignment horizontal="left" vertical="center" wrapText="1"/>
    </xf>
    <xf numFmtId="11" fontId="12" fillId="12" borderId="3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vertical="center"/>
    </xf>
    <xf numFmtId="164" fontId="12" fillId="12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justify" vertical="center"/>
    </xf>
    <xf numFmtId="0" fontId="30" fillId="16" borderId="0" xfId="0" applyFont="1" applyFill="1"/>
    <xf numFmtId="0" fontId="28" fillId="16" borderId="0" xfId="0" applyFont="1" applyFill="1"/>
    <xf numFmtId="3" fontId="20" fillId="16" borderId="0" xfId="0" applyNumberFormat="1" applyFont="1" applyFill="1"/>
    <xf numFmtId="0" fontId="0" fillId="0" borderId="1" xfId="0" applyBorder="1" applyAlignment="1">
      <alignment horizontal="right" vertical="center"/>
    </xf>
    <xf numFmtId="0" fontId="7" fillId="17" borderId="1" xfId="0" applyFont="1" applyFill="1" applyBorder="1" applyAlignment="1">
      <alignment horizontal="right"/>
    </xf>
    <xf numFmtId="0" fontId="4" fillId="7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/>
    </xf>
    <xf numFmtId="0" fontId="2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right" vertical="center"/>
    </xf>
    <xf numFmtId="0" fontId="34" fillId="7" borderId="1" xfId="0" applyFont="1" applyFill="1" applyBorder="1" applyAlignment="1">
      <alignment horizontal="right" vertical="center"/>
    </xf>
    <xf numFmtId="0" fontId="23" fillId="7" borderId="1" xfId="0" applyFont="1" applyFill="1" applyBorder="1"/>
    <xf numFmtId="0" fontId="37" fillId="7" borderId="1" xfId="0" applyFont="1" applyFill="1" applyBorder="1"/>
    <xf numFmtId="0" fontId="0" fillId="7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right"/>
    </xf>
    <xf numFmtId="0" fontId="37" fillId="7" borderId="1" xfId="0" applyFont="1" applyFill="1" applyBorder="1" applyAlignment="1">
      <alignment horizontal="right"/>
    </xf>
    <xf numFmtId="0" fontId="0" fillId="7" borderId="0" xfId="0" applyFill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vertical="center"/>
    </xf>
    <xf numFmtId="0" fontId="35" fillId="0" borderId="10" xfId="0" applyFont="1" applyBorder="1" applyAlignment="1">
      <alignment horizontal="justify" vertical="justify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0" fontId="35" fillId="18" borderId="1" xfId="0" applyFont="1" applyFill="1" applyBorder="1" applyAlignment="1">
      <alignment horizontal="center"/>
    </xf>
    <xf numFmtId="0" fontId="35" fillId="18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justify" vertical="justify"/>
    </xf>
    <xf numFmtId="0" fontId="46" fillId="0" borderId="0" xfId="1" applyFont="1" applyAlignment="1">
      <alignment horizontal="center" wrapText="1"/>
    </xf>
    <xf numFmtId="0" fontId="57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44" fillId="0" borderId="0" xfId="1" applyFont="1" applyAlignment="1">
      <alignment wrapText="1"/>
    </xf>
    <xf numFmtId="0" fontId="59" fillId="0" borderId="0" xfId="0" applyFont="1" applyAlignment="1">
      <alignment horizontal="left" wrapText="1"/>
    </xf>
    <xf numFmtId="0" fontId="44" fillId="0" borderId="15" xfId="1" applyFont="1" applyBorder="1" applyAlignment="1">
      <alignment wrapText="1"/>
    </xf>
    <xf numFmtId="0" fontId="44" fillId="0" borderId="16" xfId="1" applyFont="1" applyBorder="1" applyAlignment="1">
      <alignment wrapText="1"/>
    </xf>
    <xf numFmtId="0" fontId="44" fillId="0" borderId="17" xfId="1" applyFont="1" applyBorder="1" applyAlignment="1">
      <alignment wrapText="1"/>
    </xf>
    <xf numFmtId="0" fontId="44" fillId="0" borderId="18" xfId="1" applyFont="1" applyBorder="1"/>
    <xf numFmtId="0" fontId="44" fillId="0" borderId="18" xfId="1" quotePrefix="1" applyFont="1" applyBorder="1" applyAlignment="1">
      <alignment wrapText="1"/>
    </xf>
    <xf numFmtId="0" fontId="44" fillId="0" borderId="18" xfId="1" applyFont="1" applyBorder="1" applyAlignment="1">
      <alignment wrapText="1"/>
    </xf>
    <xf numFmtId="0" fontId="44" fillId="0" borderId="18" xfId="1" applyFont="1" applyBorder="1" applyAlignment="1">
      <alignment horizontal="right" wrapText="1"/>
    </xf>
    <xf numFmtId="0" fontId="46" fillId="0" borderId="19" xfId="0" applyFont="1" applyBorder="1" applyAlignment="1">
      <alignment horizontal="center" wrapText="1"/>
    </xf>
    <xf numFmtId="0" fontId="46" fillId="0" borderId="0" xfId="0" applyFont="1" applyAlignment="1">
      <alignment horizontal="center" wrapText="1"/>
    </xf>
    <xf numFmtId="0" fontId="44" fillId="0" borderId="0" xfId="0" applyFont="1" applyAlignment="1">
      <alignment wrapText="1"/>
    </xf>
    <xf numFmtId="0" fontId="44" fillId="0" borderId="15" xfId="0" applyFont="1" applyBorder="1" applyAlignment="1">
      <alignment wrapText="1"/>
    </xf>
    <xf numFmtId="0" fontId="44" fillId="0" borderId="16" xfId="0" applyFont="1" applyBorder="1" applyAlignment="1">
      <alignment wrapText="1"/>
    </xf>
    <xf numFmtId="0" fontId="44" fillId="0" borderId="20" xfId="0" applyFont="1" applyBorder="1" applyAlignment="1">
      <alignment wrapText="1"/>
    </xf>
    <xf numFmtId="0" fontId="44" fillId="0" borderId="17" xfId="0" applyFont="1" applyBorder="1" applyAlignment="1">
      <alignment wrapText="1"/>
    </xf>
    <xf numFmtId="0" fontId="44" fillId="0" borderId="18" xfId="0" applyFont="1" applyBorder="1"/>
    <xf numFmtId="0" fontId="44" fillId="0" borderId="18" xfId="0" applyFont="1" applyBorder="1" applyAlignment="1">
      <alignment wrapText="1"/>
    </xf>
    <xf numFmtId="0" fontId="44" fillId="0" borderId="21" xfId="0" applyFont="1" applyBorder="1" applyAlignment="1">
      <alignment wrapText="1"/>
    </xf>
    <xf numFmtId="0" fontId="61" fillId="19" borderId="1" xfId="0" applyFont="1" applyFill="1" applyBorder="1" applyAlignment="1">
      <alignment horizontal="center" vertical="center" wrapText="1"/>
    </xf>
    <xf numFmtId="0" fontId="61" fillId="20" borderId="1" xfId="0" applyFont="1" applyFill="1" applyBorder="1" applyAlignment="1">
      <alignment horizontal="center" vertical="center"/>
    </xf>
    <xf numFmtId="0" fontId="61" fillId="19" borderId="11" xfId="0" applyFont="1" applyFill="1" applyBorder="1" applyAlignment="1">
      <alignment horizontal="center" vertical="center" wrapText="1"/>
    </xf>
    <xf numFmtId="0" fontId="61" fillId="19" borderId="11" xfId="0" applyFont="1" applyFill="1" applyBorder="1" applyAlignment="1">
      <alignment horizontal="center" vertical="center"/>
    </xf>
    <xf numFmtId="167" fontId="61" fillId="19" borderId="11" xfId="0" applyNumberFormat="1" applyFont="1" applyFill="1" applyBorder="1" applyAlignment="1">
      <alignment horizontal="center" vertical="center"/>
    </xf>
    <xf numFmtId="0" fontId="61" fillId="20" borderId="3" xfId="0" applyFont="1" applyFill="1" applyBorder="1" applyAlignment="1">
      <alignment horizontal="center" vertical="center"/>
    </xf>
    <xf numFmtId="0" fontId="61" fillId="23" borderId="10" xfId="0" applyFont="1" applyFill="1" applyBorder="1" applyAlignment="1">
      <alignment horizontal="center" vertical="center"/>
    </xf>
    <xf numFmtId="0" fontId="61" fillId="23" borderId="22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left" wrapText="1"/>
    </xf>
    <xf numFmtId="0" fontId="58" fillId="0" borderId="1" xfId="0" applyFont="1" applyBorder="1" applyAlignment="1">
      <alignment horizontal="left" wrapText="1"/>
    </xf>
    <xf numFmtId="0" fontId="46" fillId="0" borderId="1" xfId="1" applyFont="1" applyBorder="1" applyAlignment="1">
      <alignment horizontal="center" wrapText="1"/>
    </xf>
    <xf numFmtId="0" fontId="59" fillId="7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 vertical="center"/>
    </xf>
    <xf numFmtId="0" fontId="1" fillId="15" borderId="1" xfId="0" applyFont="1" applyFill="1" applyBorder="1" applyAlignment="1">
      <alignment horizontal="center" vertical="center"/>
    </xf>
    <xf numFmtId="0" fontId="0" fillId="6" borderId="1" xfId="0" quotePrefix="1" applyFill="1" applyBorder="1" applyAlignment="1">
      <alignment horizontal="center"/>
    </xf>
    <xf numFmtId="0" fontId="55" fillId="6" borderId="1" xfId="0" applyFont="1" applyFill="1" applyBorder="1" applyAlignment="1">
      <alignment vertical="center"/>
    </xf>
    <xf numFmtId="0" fontId="0" fillId="24" borderId="1" xfId="0" applyFill="1" applyBorder="1" applyAlignment="1">
      <alignment horizontal="left" vertical="center"/>
    </xf>
    <xf numFmtId="0" fontId="0" fillId="24" borderId="1" xfId="0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8" borderId="1" xfId="0" quotePrefix="1" applyFill="1" applyBorder="1" applyAlignment="1">
      <alignment horizontal="center"/>
    </xf>
    <xf numFmtId="0" fontId="56" fillId="6" borderId="1" xfId="0" applyFont="1" applyFill="1" applyBorder="1"/>
    <xf numFmtId="0" fontId="4" fillId="25" borderId="1" xfId="0" applyFont="1" applyFill="1" applyBorder="1" applyAlignment="1">
      <alignment horizontal="left"/>
    </xf>
    <xf numFmtId="0" fontId="0" fillId="25" borderId="1" xfId="0" applyFill="1" applyBorder="1" applyAlignment="1">
      <alignment horizontal="left" vertical="center"/>
    </xf>
    <xf numFmtId="0" fontId="2" fillId="25" borderId="1" xfId="0" applyFont="1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 wrapText="1"/>
    </xf>
    <xf numFmtId="14" fontId="0" fillId="25" borderId="1" xfId="0" applyNumberFormat="1" applyFill="1" applyBorder="1" applyAlignment="1">
      <alignment horizontal="left" vertical="center" wrapText="1"/>
    </xf>
    <xf numFmtId="0" fontId="0" fillId="25" borderId="1" xfId="0" applyFill="1" applyBorder="1"/>
    <xf numFmtId="0" fontId="1" fillId="25" borderId="1" xfId="0" applyFont="1" applyFill="1" applyBorder="1" applyAlignment="1">
      <alignment horizontal="center" vertical="center"/>
    </xf>
    <xf numFmtId="14" fontId="1" fillId="25" borderId="1" xfId="0" applyNumberFormat="1" applyFont="1" applyFill="1" applyBorder="1" applyAlignment="1">
      <alignment horizontal="left" vertical="center" wrapText="1"/>
    </xf>
    <xf numFmtId="0" fontId="4" fillId="25" borderId="1" xfId="0" applyFont="1" applyFill="1" applyBorder="1" applyAlignment="1">
      <alignment horizontal="left" vertical="center"/>
    </xf>
    <xf numFmtId="0" fontId="1" fillId="25" borderId="1" xfId="0" applyFon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left" vertical="center" wrapText="1"/>
    </xf>
    <xf numFmtId="0" fontId="0" fillId="25" borderId="1" xfId="0" applyFill="1" applyBorder="1" applyAlignment="1">
      <alignment horizontal="center" vertical="center"/>
    </xf>
    <xf numFmtId="0" fontId="2" fillId="25" borderId="1" xfId="0" applyFont="1" applyFill="1" applyBorder="1" applyAlignment="1">
      <alignment horizontal="left" vertical="center"/>
    </xf>
    <xf numFmtId="0" fontId="2" fillId="25" borderId="1" xfId="0" applyFont="1" applyFill="1" applyBorder="1"/>
    <xf numFmtId="0" fontId="33" fillId="25" borderId="1" xfId="0" applyFont="1" applyFill="1" applyBorder="1" applyAlignment="1">
      <alignment horizontal="left" vertical="center" wrapText="1"/>
    </xf>
    <xf numFmtId="0" fontId="33" fillId="25" borderId="1" xfId="0" applyFont="1" applyFill="1" applyBorder="1"/>
    <xf numFmtId="0" fontId="4" fillId="25" borderId="1" xfId="0" applyFont="1" applyFill="1" applyBorder="1" applyAlignment="1">
      <alignment vertical="center"/>
    </xf>
    <xf numFmtId="0" fontId="33" fillId="25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44" fillId="6" borderId="0" xfId="0" applyFont="1" applyFill="1" applyAlignment="1">
      <alignment wrapText="1"/>
    </xf>
    <xf numFmtId="0" fontId="33" fillId="24" borderId="1" xfId="0" applyFont="1" applyFill="1" applyBorder="1" applyAlignment="1">
      <alignment horizontal="left" vertical="center"/>
    </xf>
    <xf numFmtId="0" fontId="33" fillId="2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3" fontId="0" fillId="5" borderId="0" xfId="0" applyNumberFormat="1" applyFill="1"/>
    <xf numFmtId="0" fontId="1" fillId="12" borderId="1" xfId="0" applyFont="1" applyFill="1" applyBorder="1" applyAlignment="1" applyProtection="1">
      <alignment horizontal="center" vertical="center"/>
      <protection locked="0"/>
    </xf>
    <xf numFmtId="3" fontId="23" fillId="0" borderId="0" xfId="0" applyNumberFormat="1" applyFont="1"/>
    <xf numFmtId="0" fontId="23" fillId="7" borderId="0" xfId="0" applyFont="1" applyFill="1"/>
    <xf numFmtId="0" fontId="63" fillId="0" borderId="0" xfId="0" applyFont="1"/>
    <xf numFmtId="0" fontId="23" fillId="9" borderId="1" xfId="0" applyFont="1" applyFill="1" applyBorder="1" applyAlignment="1">
      <alignment horizontal="right"/>
    </xf>
    <xf numFmtId="0" fontId="34" fillId="10" borderId="1" xfId="0" applyFont="1" applyFill="1" applyBorder="1" applyAlignment="1">
      <alignment horizontal="right" vertical="center"/>
    </xf>
    <xf numFmtId="0" fontId="37" fillId="10" borderId="1" xfId="0" applyFont="1" applyFill="1" applyBorder="1"/>
    <xf numFmtId="0" fontId="23" fillId="5" borderId="1" xfId="0" applyFont="1" applyFill="1" applyBorder="1"/>
    <xf numFmtId="0" fontId="37" fillId="5" borderId="1" xfId="0" applyFont="1" applyFill="1" applyBorder="1"/>
    <xf numFmtId="3" fontId="37" fillId="10" borderId="0" xfId="0" applyNumberFormat="1" applyFont="1" applyFill="1"/>
    <xf numFmtId="0" fontId="54" fillId="6" borderId="1" xfId="0" applyFont="1" applyFill="1" applyBorder="1"/>
    <xf numFmtId="0" fontId="54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 vertical="justify"/>
    </xf>
    <xf numFmtId="0" fontId="54" fillId="6" borderId="1" xfId="0" applyFont="1" applyFill="1" applyBorder="1" applyAlignment="1">
      <alignment horizontal="center"/>
    </xf>
    <xf numFmtId="0" fontId="54" fillId="6" borderId="1" xfId="0" applyFont="1" applyFill="1" applyBorder="1" applyAlignment="1">
      <alignment horizontal="left" vertical="top"/>
    </xf>
    <xf numFmtId="166" fontId="0" fillId="6" borderId="1" xfId="0" applyNumberFormat="1" applyFill="1" applyBorder="1" applyAlignment="1">
      <alignment horizontal="center" vertical="justify"/>
    </xf>
    <xf numFmtId="0" fontId="62" fillId="25" borderId="3" xfId="0" applyFont="1" applyFill="1" applyBorder="1" applyAlignment="1">
      <alignment horizontal="center" vertical="center" wrapText="1"/>
    </xf>
    <xf numFmtId="167" fontId="62" fillId="25" borderId="1" xfId="0" applyNumberFormat="1" applyFont="1" applyFill="1" applyBorder="1" applyAlignment="1">
      <alignment horizontal="center" vertical="center" wrapText="1"/>
    </xf>
    <xf numFmtId="0" fontId="62" fillId="25" borderId="1" xfId="0" applyFont="1" applyFill="1" applyBorder="1" applyAlignment="1">
      <alignment horizontal="center" vertical="center" wrapText="1"/>
    </xf>
    <xf numFmtId="167" fontId="62" fillId="25" borderId="3" xfId="0" applyNumberFormat="1" applyFont="1" applyFill="1" applyBorder="1" applyAlignment="1">
      <alignment horizontal="center" vertical="center" wrapText="1"/>
    </xf>
    <xf numFmtId="0" fontId="0" fillId="25" borderId="3" xfId="0" applyFill="1" applyBorder="1" applyAlignment="1">
      <alignment horizontal="center" vertical="center"/>
    </xf>
    <xf numFmtId="0" fontId="57" fillId="6" borderId="1" xfId="0" applyFont="1" applyFill="1" applyBorder="1" applyAlignment="1">
      <alignment horizontal="left"/>
    </xf>
    <xf numFmtId="0" fontId="59" fillId="6" borderId="1" xfId="0" applyFont="1" applyFill="1" applyBorder="1" applyAlignment="1">
      <alignment horizontal="left"/>
    </xf>
    <xf numFmtId="0" fontId="46" fillId="6" borderId="1" xfId="1" applyFont="1" applyFill="1" applyBorder="1" applyAlignment="1">
      <alignment horizontal="center" wrapText="1"/>
    </xf>
    <xf numFmtId="0" fontId="44" fillId="6" borderId="1" xfId="1" applyFont="1" applyFill="1" applyBorder="1" applyAlignment="1">
      <alignment wrapText="1"/>
    </xf>
    <xf numFmtId="0" fontId="61" fillId="20" borderId="10" xfId="0" applyFont="1" applyFill="1" applyBorder="1" applyAlignment="1">
      <alignment horizontal="center" vertical="center"/>
    </xf>
    <xf numFmtId="0" fontId="62" fillId="25" borderId="11" xfId="0" applyFont="1" applyFill="1" applyBorder="1" applyAlignment="1">
      <alignment horizontal="center" vertical="center" wrapText="1"/>
    </xf>
    <xf numFmtId="167" fontId="62" fillId="25" borderId="11" xfId="0" quotePrefix="1" applyNumberFormat="1" applyFont="1" applyFill="1" applyBorder="1" applyAlignment="1">
      <alignment horizontal="center" vertical="center" wrapText="1"/>
    </xf>
    <xf numFmtId="0" fontId="0" fillId="25" borderId="11" xfId="0" applyFill="1" applyBorder="1" applyAlignment="1">
      <alignment horizontal="center" vertical="center"/>
    </xf>
    <xf numFmtId="0" fontId="57" fillId="7" borderId="0" xfId="0" applyFont="1" applyFill="1" applyAlignment="1">
      <alignment horizontal="left"/>
    </xf>
    <xf numFmtId="0" fontId="59" fillId="7" borderId="0" xfId="0" applyFont="1" applyFill="1" applyAlignment="1">
      <alignment horizontal="left"/>
    </xf>
    <xf numFmtId="0" fontId="46" fillId="7" borderId="0" xfId="1" applyFont="1" applyFill="1" applyAlignment="1">
      <alignment horizontal="center" wrapText="1"/>
    </xf>
    <xf numFmtId="0" fontId="59" fillId="7" borderId="0" xfId="0" applyFont="1" applyFill="1" applyAlignment="1">
      <alignment horizontal="left" wrapText="1"/>
    </xf>
    <xf numFmtId="0" fontId="44" fillId="7" borderId="0" xfId="1" applyFont="1" applyFill="1" applyAlignment="1">
      <alignment wrapText="1"/>
    </xf>
    <xf numFmtId="0" fontId="49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62" fillId="26" borderId="1" xfId="0" applyFont="1" applyFill="1" applyBorder="1" applyAlignment="1">
      <alignment horizontal="center" vertical="center" wrapText="1"/>
    </xf>
    <xf numFmtId="0" fontId="60" fillId="26" borderId="1" xfId="2" applyFill="1" applyBorder="1" applyAlignment="1">
      <alignment horizontal="center" vertical="center" wrapText="1"/>
    </xf>
    <xf numFmtId="167" fontId="62" fillId="26" borderId="1" xfId="0" quotePrefix="1" applyNumberFormat="1" applyFont="1" applyFill="1" applyBorder="1" applyAlignment="1">
      <alignment horizontal="center" vertical="center" wrapText="1"/>
    </xf>
    <xf numFmtId="0" fontId="0" fillId="26" borderId="1" xfId="0" applyFill="1" applyBorder="1" applyAlignment="1">
      <alignment horizontal="center" vertical="center"/>
    </xf>
    <xf numFmtId="0" fontId="4" fillId="14" borderId="0" xfId="0" applyFont="1" applyFill="1"/>
    <xf numFmtId="0" fontId="35" fillId="7" borderId="0" xfId="0" applyFont="1" applyFill="1" applyAlignment="1">
      <alignment horizontal="center" vertical="center"/>
    </xf>
    <xf numFmtId="0" fontId="49" fillId="7" borderId="0" xfId="0" applyFont="1" applyFill="1" applyAlignment="1">
      <alignment horizontal="center" vertical="center"/>
    </xf>
    <xf numFmtId="0" fontId="32" fillId="16" borderId="0" xfId="0" applyFont="1" applyFill="1"/>
    <xf numFmtId="0" fontId="4" fillId="16" borderId="0" xfId="0" applyFont="1" applyFill="1"/>
    <xf numFmtId="0" fontId="20" fillId="16" borderId="0" xfId="0" applyFont="1" applyFill="1"/>
    <xf numFmtId="0" fontId="23" fillId="16" borderId="0" xfId="0" applyFont="1" applyFill="1"/>
    <xf numFmtId="0" fontId="22" fillId="16" borderId="0" xfId="0" applyFont="1" applyFill="1"/>
    <xf numFmtId="0" fontId="4" fillId="16" borderId="0" xfId="0" applyFont="1" applyFill="1" applyAlignment="1">
      <alignment horizontal="right" vertical="center"/>
    </xf>
    <xf numFmtId="3" fontId="25" fillId="7" borderId="0" xfId="0" applyNumberFormat="1" applyFont="1" applyFill="1" applyAlignment="1">
      <alignment vertical="center"/>
    </xf>
    <xf numFmtId="3" fontId="4" fillId="7" borderId="0" xfId="0" applyNumberFormat="1" applyFont="1" applyFill="1"/>
    <xf numFmtId="0" fontId="23" fillId="0" borderId="12" xfId="0" applyFont="1" applyBorder="1" applyAlignment="1">
      <alignment wrapText="1"/>
    </xf>
    <xf numFmtId="0" fontId="4" fillId="0" borderId="0" xfId="0" applyFont="1" applyAlignment="1">
      <alignment wrapText="1"/>
    </xf>
    <xf numFmtId="0" fontId="64" fillId="0" borderId="0" xfId="0" applyFont="1"/>
    <xf numFmtId="0" fontId="5" fillId="10" borderId="1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right"/>
    </xf>
    <xf numFmtId="0" fontId="0" fillId="10" borderId="1" xfId="0" applyFill="1" applyBorder="1" applyAlignment="1">
      <alignment horizontal="right"/>
    </xf>
    <xf numFmtId="0" fontId="4" fillId="10" borderId="1" xfId="0" applyFont="1" applyFill="1" applyBorder="1" applyAlignment="1">
      <alignment horizontal="right"/>
    </xf>
    <xf numFmtId="0" fontId="62" fillId="26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59" fillId="5" borderId="0" xfId="0" applyFont="1" applyFill="1" applyAlignment="1">
      <alignment horizontal="left"/>
    </xf>
    <xf numFmtId="0" fontId="46" fillId="5" borderId="0" xfId="1" applyFont="1" applyFill="1" applyAlignment="1">
      <alignment horizontal="center" wrapText="1"/>
    </xf>
    <xf numFmtId="0" fontId="59" fillId="5" borderId="0" xfId="0" applyFont="1" applyFill="1" applyAlignment="1">
      <alignment horizontal="left" wrapText="1"/>
    </xf>
    <xf numFmtId="0" fontId="44" fillId="5" borderId="0" xfId="1" applyFont="1" applyFill="1" applyAlignment="1">
      <alignment wrapText="1"/>
    </xf>
    <xf numFmtId="0" fontId="0" fillId="14" borderId="1" xfId="0" applyFill="1" applyBorder="1" applyAlignment="1">
      <alignment vertical="center"/>
    </xf>
    <xf numFmtId="1" fontId="5" fillId="5" borderId="1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7" fillId="5" borderId="4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/>
    </xf>
    <xf numFmtId="0" fontId="13" fillId="5" borderId="4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36" fillId="5" borderId="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33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vertical="center"/>
    </xf>
    <xf numFmtId="0" fontId="18" fillId="5" borderId="4" xfId="0" applyFont="1" applyFill="1" applyBorder="1" applyAlignment="1">
      <alignment horizontal="left" vertical="center" wrapText="1"/>
    </xf>
    <xf numFmtId="164" fontId="1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 vertical="center" wrapText="1"/>
    </xf>
    <xf numFmtId="1" fontId="0" fillId="5" borderId="1" xfId="0" applyNumberForma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15" fillId="5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vertical="center"/>
    </xf>
    <xf numFmtId="0" fontId="17" fillId="5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11" fillId="5" borderId="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0" fontId="13" fillId="5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52" fillId="5" borderId="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/>
    </xf>
    <xf numFmtId="0" fontId="0" fillId="0" borderId="0" xfId="0" applyAlignment="1">
      <alignment horizontal="right" vertical="center"/>
    </xf>
    <xf numFmtId="0" fontId="66" fillId="8" borderId="1" xfId="0" applyFont="1" applyFill="1" applyBorder="1"/>
    <xf numFmtId="0" fontId="66" fillId="8" borderId="1" xfId="0" applyFont="1" applyFill="1" applyBorder="1" applyAlignment="1">
      <alignment vertical="center"/>
    </xf>
    <xf numFmtId="0" fontId="65" fillId="8" borderId="1" xfId="0" applyFont="1" applyFill="1" applyBorder="1"/>
    <xf numFmtId="0" fontId="65" fillId="8" borderId="1" xfId="0" applyFont="1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65" fillId="6" borderId="1" xfId="0" applyFont="1" applyFill="1" applyBorder="1"/>
    <xf numFmtId="0" fontId="48" fillId="5" borderId="0" xfId="0" applyFont="1" applyFill="1" applyAlignment="1">
      <alignment horizontal="left"/>
    </xf>
    <xf numFmtId="0" fontId="67" fillId="5" borderId="0" xfId="0" applyFont="1" applyFill="1" applyAlignment="1">
      <alignment horizontal="left" vertical="center"/>
    </xf>
    <xf numFmtId="0" fontId="4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horizontal="center" vertical="center" wrapText="1"/>
    </xf>
    <xf numFmtId="14" fontId="47" fillId="5" borderId="0" xfId="0" applyNumberFormat="1" applyFont="1" applyFill="1" applyAlignment="1">
      <alignment horizontal="left" vertical="center" wrapText="1"/>
    </xf>
    <xf numFmtId="0" fontId="67" fillId="5" borderId="0" xfId="0" applyFont="1" applyFill="1"/>
    <xf numFmtId="0" fontId="68" fillId="0" borderId="0" xfId="0" applyFont="1"/>
    <xf numFmtId="0" fontId="69" fillId="0" borderId="23" xfId="1" applyFont="1" applyBorder="1" applyAlignment="1">
      <alignment wrapText="1"/>
    </xf>
    <xf numFmtId="0" fontId="69" fillId="0" borderId="24" xfId="1" applyFont="1" applyBorder="1" applyAlignment="1">
      <alignment wrapText="1"/>
    </xf>
    <xf numFmtId="0" fontId="69" fillId="0" borderId="24" xfId="1" applyFont="1" applyBorder="1"/>
    <xf numFmtId="0" fontId="70" fillId="0" borderId="25" xfId="0" applyFont="1" applyBorder="1"/>
    <xf numFmtId="0" fontId="69" fillId="0" borderId="26" xfId="1" applyFont="1" applyBorder="1" applyAlignment="1">
      <alignment wrapText="1"/>
    </xf>
    <xf numFmtId="0" fontId="69" fillId="0" borderId="27" xfId="1" applyFont="1" applyBorder="1"/>
    <xf numFmtId="0" fontId="69" fillId="0" borderId="27" xfId="1" applyFont="1" applyBorder="1" applyAlignment="1">
      <alignment wrapText="1"/>
    </xf>
    <xf numFmtId="0" fontId="71" fillId="0" borderId="27" xfId="0" applyFont="1" applyBorder="1" applyAlignment="1">
      <alignment horizontal="left"/>
    </xf>
    <xf numFmtId="0" fontId="70" fillId="0" borderId="28" xfId="0" applyFont="1" applyBorder="1"/>
    <xf numFmtId="0" fontId="2" fillId="5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66" fillId="6" borderId="1" xfId="0" applyFont="1" applyFill="1" applyBorder="1"/>
    <xf numFmtId="0" fontId="66" fillId="6" borderId="1" xfId="0" applyFont="1" applyFill="1" applyBorder="1" applyAlignment="1">
      <alignment vertical="center"/>
    </xf>
    <xf numFmtId="0" fontId="65" fillId="6" borderId="1" xfId="0" applyFont="1" applyFill="1" applyBorder="1" applyAlignment="1">
      <alignment horizontal="center"/>
    </xf>
    <xf numFmtId="0" fontId="4" fillId="5" borderId="0" xfId="0" applyFont="1" applyFill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applyFont="1"/>
    <xf numFmtId="0" fontId="0" fillId="25" borderId="1" xfId="0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wrapText="1"/>
    </xf>
    <xf numFmtId="0" fontId="1" fillId="25" borderId="4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65" fillId="6" borderId="1" xfId="0" applyFont="1" applyFill="1" applyBorder="1" applyAlignment="1">
      <alignment horizontal="left"/>
    </xf>
    <xf numFmtId="0" fontId="65" fillId="6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5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65" fillId="6" borderId="1" xfId="0" applyFont="1" applyFill="1" applyBorder="1" applyAlignment="1">
      <alignment horizontal="left" vertical="center" wrapText="1"/>
    </xf>
    <xf numFmtId="0" fontId="6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justify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6" borderId="11" xfId="0" applyFill="1" applyBorder="1" applyAlignment="1">
      <alignment horizontal="justify" vertical="center"/>
    </xf>
    <xf numFmtId="0" fontId="0" fillId="6" borderId="11" xfId="0" applyFill="1" applyBorder="1" applyAlignment="1">
      <alignment horizontal="left" vertical="center" wrapText="1"/>
    </xf>
    <xf numFmtId="0" fontId="0" fillId="6" borderId="11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0" fontId="12" fillId="9" borderId="1" xfId="0" applyFont="1" applyFill="1" applyBorder="1" applyAlignment="1">
      <alignment horizontal="center"/>
    </xf>
    <xf numFmtId="0" fontId="17" fillId="9" borderId="4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1" fillId="9" borderId="1" xfId="0" applyFont="1" applyFill="1" applyBorder="1" applyAlignment="1">
      <alignment horizontal="justify" vertical="center"/>
    </xf>
    <xf numFmtId="0" fontId="11" fillId="9" borderId="4" xfId="0" applyFont="1" applyFill="1" applyBorder="1" applyAlignment="1">
      <alignment horizontal="left" vertical="center" wrapText="1"/>
    </xf>
    <xf numFmtId="0" fontId="13" fillId="12" borderId="4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justify" vertical="center"/>
    </xf>
    <xf numFmtId="0" fontId="15" fillId="9" borderId="4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1" fontId="5" fillId="12" borderId="1" xfId="0" applyNumberFormat="1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justify" vertical="center"/>
    </xf>
    <xf numFmtId="0" fontId="0" fillId="14" borderId="1" xfId="0" applyFill="1" applyBorder="1" applyAlignment="1">
      <alignment horizontal="left" vertical="center" wrapText="1"/>
    </xf>
    <xf numFmtId="0" fontId="0" fillId="14" borderId="1" xfId="0" applyFill="1" applyBorder="1" applyAlignment="1">
      <alignment horizontal="center" vertical="center"/>
    </xf>
    <xf numFmtId="0" fontId="13" fillId="12" borderId="2" xfId="0" applyFont="1" applyFill="1" applyBorder="1" applyAlignment="1">
      <alignment horizontal="left" vertical="center" wrapText="1"/>
    </xf>
    <xf numFmtId="0" fontId="33" fillId="12" borderId="1" xfId="0" applyFont="1" applyFill="1" applyBorder="1" applyAlignment="1">
      <alignment vertical="center"/>
    </xf>
    <xf numFmtId="0" fontId="0" fillId="9" borderId="0" xfId="0" applyFill="1"/>
    <xf numFmtId="0" fontId="1" fillId="6" borderId="1" xfId="0" applyFont="1" applyFill="1" applyBorder="1" applyAlignment="1" applyProtection="1">
      <alignment horizontal="center" vertical="center"/>
      <protection locked="0"/>
    </xf>
    <xf numFmtId="0" fontId="15" fillId="6" borderId="4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justify" vertical="top"/>
    </xf>
    <xf numFmtId="1" fontId="0" fillId="6" borderId="1" xfId="0" applyNumberForma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22" fillId="5" borderId="0" xfId="0" applyFont="1" applyFill="1"/>
    <xf numFmtId="0" fontId="20" fillId="5" borderId="0" xfId="0" applyFont="1" applyFill="1"/>
    <xf numFmtId="3" fontId="20" fillId="5" borderId="0" xfId="0" applyNumberFormat="1" applyFont="1" applyFill="1"/>
    <xf numFmtId="0" fontId="12" fillId="27" borderId="1" xfId="0" applyFont="1" applyFill="1" applyBorder="1" applyAlignment="1">
      <alignment horizontal="center"/>
    </xf>
    <xf numFmtId="0" fontId="13" fillId="27" borderId="4" xfId="0" applyFont="1" applyFill="1" applyBorder="1" applyAlignment="1">
      <alignment horizontal="left" vertical="center" wrapText="1"/>
    </xf>
    <xf numFmtId="0" fontId="15" fillId="27" borderId="4" xfId="0" applyFont="1" applyFill="1" applyBorder="1" applyAlignment="1">
      <alignment horizontal="center" vertical="center" wrapText="1"/>
    </xf>
    <xf numFmtId="0" fontId="12" fillId="27" borderId="1" xfId="0" applyFont="1" applyFill="1" applyBorder="1" applyAlignment="1">
      <alignment horizontal="center" vertical="center" wrapText="1"/>
    </xf>
    <xf numFmtId="0" fontId="0" fillId="27" borderId="1" xfId="0" applyFill="1" applyBorder="1" applyAlignment="1">
      <alignment horizontal="center" vertical="center"/>
    </xf>
    <xf numFmtId="0" fontId="1" fillId="27" borderId="1" xfId="0" applyFont="1" applyFill="1" applyBorder="1" applyAlignment="1">
      <alignment horizontal="justify" vertical="center"/>
    </xf>
    <xf numFmtId="1" fontId="1" fillId="27" borderId="1" xfId="0" applyNumberFormat="1" applyFont="1" applyFill="1" applyBorder="1" applyAlignment="1">
      <alignment horizontal="center" vertical="center"/>
    </xf>
    <xf numFmtId="0" fontId="17" fillId="27" borderId="4" xfId="0" applyFont="1" applyFill="1" applyBorder="1" applyAlignment="1">
      <alignment horizontal="left" vertical="center" wrapText="1"/>
    </xf>
    <xf numFmtId="0" fontId="17" fillId="27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0" fillId="28" borderId="1" xfId="0" applyFill="1" applyBorder="1" applyAlignment="1">
      <alignment horizontal="center" vertical="center"/>
    </xf>
    <xf numFmtId="0" fontId="33" fillId="28" borderId="1" xfId="0" applyFont="1" applyFill="1" applyBorder="1" applyAlignment="1">
      <alignment horizontal="center" vertical="center"/>
    </xf>
    <xf numFmtId="0" fontId="2" fillId="28" borderId="1" xfId="0" applyFont="1" applyFill="1" applyBorder="1" applyAlignment="1">
      <alignment horizontal="center" vertical="center"/>
    </xf>
    <xf numFmtId="0" fontId="61" fillId="7" borderId="1" xfId="0" applyFont="1" applyFill="1" applyBorder="1" applyAlignment="1">
      <alignment horizontal="center" vertical="center" wrapText="1"/>
    </xf>
    <xf numFmtId="0" fontId="61" fillId="7" borderId="1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18" borderId="10" xfId="0" applyFont="1" applyFill="1" applyBorder="1" applyAlignment="1">
      <alignment horizontal="right"/>
    </xf>
    <xf numFmtId="0" fontId="35" fillId="18" borderId="14" xfId="0" applyFont="1" applyFill="1" applyBorder="1" applyAlignment="1">
      <alignment horizontal="right"/>
    </xf>
    <xf numFmtId="0" fontId="35" fillId="18" borderId="4" xfId="0" applyFont="1" applyFill="1" applyBorder="1" applyAlignment="1">
      <alignment horizontal="right"/>
    </xf>
    <xf numFmtId="0" fontId="61" fillId="20" borderId="1" xfId="0" applyFont="1" applyFill="1" applyBorder="1" applyAlignment="1">
      <alignment horizontal="center" vertical="center"/>
    </xf>
    <xf numFmtId="0" fontId="61" fillId="21" borderId="1" xfId="0" applyFont="1" applyFill="1" applyBorder="1" applyAlignment="1">
      <alignment horizontal="center" vertical="center"/>
    </xf>
    <xf numFmtId="0" fontId="61" fillId="22" borderId="1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0" fillId="5" borderId="0" xfId="0" applyFill="1"/>
  </cellXfs>
  <cellStyles count="3">
    <cellStyle name="Lien hypertexte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5050"/>
      <color rgb="FF3366FF"/>
      <color rgb="FFFF9900"/>
      <color rgb="FFFF9933"/>
      <color rgb="FFCCFFFF"/>
      <color rgb="FFFFFF99"/>
      <color rgb="FF66CCFF"/>
      <color rgb="FFB7DEE8"/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Sensibilisation scolaire dans les écoles gardoises - années</a:t>
            </a:r>
            <a:r>
              <a:rPr lang="en-US" b="1" baseline="0">
                <a:solidFill>
                  <a:sysClr val="windowText" lastClr="000000"/>
                </a:solidFill>
              </a:rPr>
              <a:t> 2022/2025</a:t>
            </a:r>
            <a:endParaRPr lang="en-US" b="1">
              <a:solidFill>
                <a:sysClr val="windowText" lastClr="000000"/>
              </a:solidFill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8 146 élèves - 340 classes - 420 journées</a:t>
            </a:r>
            <a:r>
              <a:rPr lang="en-US" b="1" baseline="0">
                <a:solidFill>
                  <a:sysClr val="windowText" lastClr="000000"/>
                </a:solidFill>
              </a:rPr>
              <a:t> de sensibilisation - 122 communes sensibilisées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Nombre d'élèves sensibilisés par PAPI</a:t>
            </a:r>
          </a:p>
        </c:rich>
      </c:tx>
      <c:overlay val="0"/>
      <c:spPr>
        <a:solidFill>
          <a:srgbClr val="CC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bil_ec_22_25!$B$3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bil_ec_22_25!$A$4:$A$12</c:f>
              <c:strCache>
                <c:ptCount val="9"/>
                <c:pt idx="0">
                  <c:v>PAPI 3 Cèze</c:v>
                </c:pt>
                <c:pt idx="1">
                  <c:v>PAPI 3 Gardons</c:v>
                </c:pt>
                <c:pt idx="2">
                  <c:v>PAPI 3 Hérault</c:v>
                </c:pt>
                <c:pt idx="3">
                  <c:v>PAPI 3 intentionTarn amont</c:v>
                </c:pt>
                <c:pt idx="4">
                  <c:v>PAPI 3 Gard Rhodanien </c:v>
                </c:pt>
                <c:pt idx="5">
                  <c:v>Plan Rhône</c:v>
                </c:pt>
                <c:pt idx="6">
                  <c:v>PEP Ardèche</c:v>
                </c:pt>
                <c:pt idx="7">
                  <c:v>PAPI 3 Vistre</c:v>
                </c:pt>
                <c:pt idx="8">
                  <c:v>PAPI 3 Vidourle</c:v>
                </c:pt>
              </c:strCache>
            </c:strRef>
          </c:cat>
          <c:val>
            <c:numRef>
              <c:f>bil_ec_22_25!$B$4:$B$12</c:f>
              <c:numCache>
                <c:formatCode>General</c:formatCode>
                <c:ptCount val="9"/>
                <c:pt idx="0">
                  <c:v>815</c:v>
                </c:pt>
                <c:pt idx="1">
                  <c:v>243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338</c:v>
                </c:pt>
                <c:pt idx="6">
                  <c:v>26</c:v>
                </c:pt>
                <c:pt idx="7">
                  <c:v>1152</c:v>
                </c:pt>
                <c:pt idx="8">
                  <c:v>25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6283-49E5-B11C-D328A9CD583B}"/>
            </c:ext>
          </c:extLst>
        </c:ser>
        <c:ser>
          <c:idx val="1"/>
          <c:order val="1"/>
          <c:tx>
            <c:strRef>
              <c:f>bil_ec_22_25!$C$3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bil_ec_22_25!$A$4:$A$12</c:f>
              <c:strCache>
                <c:ptCount val="9"/>
                <c:pt idx="0">
                  <c:v>PAPI 3 Cèze</c:v>
                </c:pt>
                <c:pt idx="1">
                  <c:v>PAPI 3 Gardons</c:v>
                </c:pt>
                <c:pt idx="2">
                  <c:v>PAPI 3 Hérault</c:v>
                </c:pt>
                <c:pt idx="3">
                  <c:v>PAPI 3 intentionTarn amont</c:v>
                </c:pt>
                <c:pt idx="4">
                  <c:v>PAPI 3 Gard Rhodanien </c:v>
                </c:pt>
                <c:pt idx="5">
                  <c:v>Plan Rhône</c:v>
                </c:pt>
                <c:pt idx="6">
                  <c:v>PEP Ardèche</c:v>
                </c:pt>
                <c:pt idx="7">
                  <c:v>PAPI 3 Vistre</c:v>
                </c:pt>
                <c:pt idx="8">
                  <c:v>PAPI 3 Vidourle</c:v>
                </c:pt>
              </c:strCache>
            </c:strRef>
          </c:cat>
          <c:val>
            <c:numRef>
              <c:f>bil_ec_22_25!$C$4:$C$12</c:f>
              <c:numCache>
                <c:formatCode>General</c:formatCode>
                <c:ptCount val="9"/>
                <c:pt idx="0">
                  <c:v>689</c:v>
                </c:pt>
                <c:pt idx="1">
                  <c:v>182</c:v>
                </c:pt>
                <c:pt idx="2">
                  <c:v>82</c:v>
                </c:pt>
                <c:pt idx="3">
                  <c:v>0</c:v>
                </c:pt>
                <c:pt idx="4">
                  <c:v>0</c:v>
                </c:pt>
                <c:pt idx="5">
                  <c:v>193</c:v>
                </c:pt>
                <c:pt idx="6">
                  <c:v>118</c:v>
                </c:pt>
                <c:pt idx="7">
                  <c:v>1282</c:v>
                </c:pt>
                <c:pt idx="8">
                  <c:v>76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6283-49E5-B11C-D328A9CD583B}"/>
            </c:ext>
          </c:extLst>
        </c:ser>
        <c:ser>
          <c:idx val="2"/>
          <c:order val="2"/>
          <c:tx>
            <c:strRef>
              <c:f>bil_ec_22_25!$D$3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bil_ec_22_25!$A$4:$A$12</c:f>
              <c:strCache>
                <c:ptCount val="9"/>
                <c:pt idx="0">
                  <c:v>PAPI 3 Cèze</c:v>
                </c:pt>
                <c:pt idx="1">
                  <c:v>PAPI 3 Gardons</c:v>
                </c:pt>
                <c:pt idx="2">
                  <c:v>PAPI 3 Hérault</c:v>
                </c:pt>
                <c:pt idx="3">
                  <c:v>PAPI 3 intentionTarn amont</c:v>
                </c:pt>
                <c:pt idx="4">
                  <c:v>PAPI 3 Gard Rhodanien </c:v>
                </c:pt>
                <c:pt idx="5">
                  <c:v>Plan Rhône</c:v>
                </c:pt>
                <c:pt idx="6">
                  <c:v>PEP Ardèche</c:v>
                </c:pt>
                <c:pt idx="7">
                  <c:v>PAPI 3 Vistre</c:v>
                </c:pt>
                <c:pt idx="8">
                  <c:v>PAPI 3 Vidourle</c:v>
                </c:pt>
              </c:strCache>
            </c:strRef>
          </c:cat>
          <c:val>
            <c:numRef>
              <c:f>bil_ec_22_25!$D$4:$D$12</c:f>
              <c:numCache>
                <c:formatCode>General</c:formatCode>
                <c:ptCount val="9"/>
                <c:pt idx="0">
                  <c:v>641</c:v>
                </c:pt>
                <c:pt idx="1">
                  <c:v>101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687</c:v>
                </c:pt>
                <c:pt idx="6">
                  <c:v>0</c:v>
                </c:pt>
                <c:pt idx="7">
                  <c:v>2166</c:v>
                </c:pt>
                <c:pt idx="8">
                  <c:v>1197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F77B-4F34-AC48-7FFC368A6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3800911"/>
        <c:axId val="1243796591"/>
        <c:axId val="0"/>
      </c:bar3DChart>
      <c:catAx>
        <c:axId val="124380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3796591"/>
        <c:crosses val="autoZero"/>
        <c:auto val="1"/>
        <c:lblAlgn val="ctr"/>
        <c:lblOffset val="100"/>
        <c:noMultiLvlLbl val="0"/>
      </c:catAx>
      <c:valAx>
        <c:axId val="124379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380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Sensibilisation scolaire dans les écoles gardoises - année 2024/25 </a:t>
            </a:r>
          </a:p>
          <a:p>
            <a:pPr>
              <a:defRPr/>
            </a:pPr>
            <a:r>
              <a:rPr lang="en-US" b="1">
                <a:solidFill>
                  <a:sysClr val="windowText" lastClr="000000"/>
                </a:solidFill>
              </a:rPr>
              <a:t>3 786 élèves - 162 classes - 227 journées - 67 communes sensibilisées</a:t>
            </a:r>
          </a:p>
          <a:p>
            <a:pPr>
              <a:defRPr/>
            </a:pPr>
            <a:r>
              <a:rPr lang="en-US" b="1">
                <a:solidFill>
                  <a:sysClr val="windowText" lastClr="000000"/>
                </a:solidFill>
              </a:rPr>
              <a:t>Nombre d'élèves sensiblisés par PAPI </a:t>
            </a:r>
          </a:p>
        </c:rich>
      </c:tx>
      <c:layout>
        <c:manualLayout>
          <c:xMode val="edge"/>
          <c:yMode val="edge"/>
          <c:x val="0.12778422109001081"/>
          <c:y val="2.7234035253064767E-2"/>
        </c:manualLayout>
      </c:layout>
      <c:overlay val="0"/>
      <c:spPr>
        <a:solidFill>
          <a:srgbClr val="CC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bil_ec_22_25!$Q$2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bil_ec_22_25!$P$3:$P$10</c:f>
              <c:strCache>
                <c:ptCount val="8"/>
                <c:pt idx="0">
                  <c:v>PAPI 3 Cèze</c:v>
                </c:pt>
                <c:pt idx="1">
                  <c:v>PAPI 3 Gardons</c:v>
                </c:pt>
                <c:pt idx="2">
                  <c:v>PAPI 3 Hérault</c:v>
                </c:pt>
                <c:pt idx="3">
                  <c:v>PAPI 3 intention Tarn amont</c:v>
                </c:pt>
                <c:pt idx="4">
                  <c:v>Plan Rhône</c:v>
                </c:pt>
                <c:pt idx="5">
                  <c:v>PEP Ardèche</c:v>
                </c:pt>
                <c:pt idx="6">
                  <c:v>PAPI 3 Vistre</c:v>
                </c:pt>
                <c:pt idx="7">
                  <c:v>PAPI 3 Vidourle</c:v>
                </c:pt>
              </c:strCache>
            </c:strRef>
          </c:cat>
          <c:val>
            <c:numRef>
              <c:f>bil_ec_22_25!$Q$3:$Q$10</c:f>
              <c:numCache>
                <c:formatCode>General</c:formatCode>
                <c:ptCount val="8"/>
                <c:pt idx="0">
                  <c:v>641</c:v>
                </c:pt>
                <c:pt idx="1">
                  <c:v>101</c:v>
                </c:pt>
                <c:pt idx="2">
                  <c:v>20</c:v>
                </c:pt>
                <c:pt idx="3">
                  <c:v>0</c:v>
                </c:pt>
                <c:pt idx="4">
                  <c:v>687</c:v>
                </c:pt>
                <c:pt idx="5">
                  <c:v>0</c:v>
                </c:pt>
                <c:pt idx="6">
                  <c:v>2236</c:v>
                </c:pt>
                <c:pt idx="7">
                  <c:v>1127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E049-42EC-AC63-DE58170F8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4082240"/>
        <c:axId val="884091840"/>
        <c:axId val="863770688"/>
      </c:bar3DChart>
      <c:catAx>
        <c:axId val="88408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4091840"/>
        <c:crosses val="autoZero"/>
        <c:auto val="1"/>
        <c:lblAlgn val="ctr"/>
        <c:lblOffset val="100"/>
        <c:noMultiLvlLbl val="0"/>
      </c:catAx>
      <c:valAx>
        <c:axId val="88409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4082240"/>
        <c:crosses val="autoZero"/>
        <c:crossBetween val="between"/>
      </c:valAx>
      <c:serAx>
        <c:axId val="8637706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8409184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Sensibilisation scolaire dans les collèges gardois - années 20222/025
330 élèves - 12 classes - 12 journées de sensibilisation - 10 communes sensibilisées
Nombre d'élèves sensibilisés par PAPI</a:t>
            </a:r>
          </a:p>
        </c:rich>
      </c:tx>
      <c:overlay val="0"/>
      <c:spPr>
        <a:solidFill>
          <a:srgbClr val="CC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bil_co_22_25!$B$3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bil_co_22_25!$A$4:$A$12</c:f>
              <c:strCache>
                <c:ptCount val="9"/>
                <c:pt idx="0">
                  <c:v>PAPI 3 Cèze</c:v>
                </c:pt>
                <c:pt idx="1">
                  <c:v>PAPI 3 Gardons</c:v>
                </c:pt>
                <c:pt idx="2">
                  <c:v>PAPI 3 Hérault</c:v>
                </c:pt>
                <c:pt idx="3">
                  <c:v>PAPI 3 intentionTarn amont</c:v>
                </c:pt>
                <c:pt idx="4">
                  <c:v>PAPI 3 Gard Rhodanien </c:v>
                </c:pt>
                <c:pt idx="5">
                  <c:v>Plan Rhône</c:v>
                </c:pt>
                <c:pt idx="6">
                  <c:v>PEP Ardèche</c:v>
                </c:pt>
                <c:pt idx="7">
                  <c:v>PAPI 3 Vistre</c:v>
                </c:pt>
                <c:pt idx="8">
                  <c:v>PAPI 3 Vidourle</c:v>
                </c:pt>
              </c:strCache>
            </c:strRef>
          </c:cat>
          <c:val>
            <c:numRef>
              <c:f>bil_co_22_25!$B$4:$B$12</c:f>
              <c:numCache>
                <c:formatCode>General</c:formatCode>
                <c:ptCount val="9"/>
                <c:pt idx="0">
                  <c:v>0</c:v>
                </c:pt>
                <c:pt idx="1">
                  <c:v>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60</c:v>
                </c:pt>
                <c:pt idx="8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A002-44F9-A9D3-ECDE051E8390}"/>
            </c:ext>
          </c:extLst>
        </c:ser>
        <c:ser>
          <c:idx val="1"/>
          <c:order val="1"/>
          <c:tx>
            <c:strRef>
              <c:f>bil_co_22_25!$C$3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bil_co_22_25!$A$4:$A$12</c:f>
              <c:strCache>
                <c:ptCount val="9"/>
                <c:pt idx="0">
                  <c:v>PAPI 3 Cèze</c:v>
                </c:pt>
                <c:pt idx="1">
                  <c:v>PAPI 3 Gardons</c:v>
                </c:pt>
                <c:pt idx="2">
                  <c:v>PAPI 3 Hérault</c:v>
                </c:pt>
                <c:pt idx="3">
                  <c:v>PAPI 3 intentionTarn amont</c:v>
                </c:pt>
                <c:pt idx="4">
                  <c:v>PAPI 3 Gard Rhodanien </c:v>
                </c:pt>
                <c:pt idx="5">
                  <c:v>Plan Rhône</c:v>
                </c:pt>
                <c:pt idx="6">
                  <c:v>PEP Ardèche</c:v>
                </c:pt>
                <c:pt idx="7">
                  <c:v>PAPI 3 Vistre</c:v>
                </c:pt>
                <c:pt idx="8">
                  <c:v>PAPI 3 Vidourle</c:v>
                </c:pt>
              </c:strCache>
            </c:strRef>
          </c:cat>
          <c:val>
            <c:numRef>
              <c:f>bil_co_22_25!$C$4:$C$12</c:f>
              <c:numCache>
                <c:formatCode>General</c:formatCode>
                <c:ptCount val="9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A002-44F9-A9D3-ECDE051E8390}"/>
            </c:ext>
          </c:extLst>
        </c:ser>
        <c:ser>
          <c:idx val="2"/>
          <c:order val="2"/>
          <c:tx>
            <c:strRef>
              <c:f>bil_co_22_25!$D$3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bil_co_22_25!$A$4:$A$12</c:f>
              <c:strCache>
                <c:ptCount val="9"/>
                <c:pt idx="0">
                  <c:v>PAPI 3 Cèze</c:v>
                </c:pt>
                <c:pt idx="1">
                  <c:v>PAPI 3 Gardons</c:v>
                </c:pt>
                <c:pt idx="2">
                  <c:v>PAPI 3 Hérault</c:v>
                </c:pt>
                <c:pt idx="3">
                  <c:v>PAPI 3 intentionTarn amont</c:v>
                </c:pt>
                <c:pt idx="4">
                  <c:v>PAPI 3 Gard Rhodanien </c:v>
                </c:pt>
                <c:pt idx="5">
                  <c:v>Plan Rhône</c:v>
                </c:pt>
                <c:pt idx="6">
                  <c:v>PEP Ardèche</c:v>
                </c:pt>
                <c:pt idx="7">
                  <c:v>PAPI 3 Vistre</c:v>
                </c:pt>
                <c:pt idx="8">
                  <c:v>PAPI 3 Vidourle</c:v>
                </c:pt>
              </c:strCache>
            </c:strRef>
          </c:cat>
          <c:val>
            <c:numRef>
              <c:f>bil_co_22_25!$D$4:$D$12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110</c:v>
                </c:pt>
                <c:pt idx="6">
                  <c:v>0</c:v>
                </c:pt>
                <c:pt idx="7">
                  <c:v>110</c:v>
                </c:pt>
                <c:pt idx="8">
                  <c:v>110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B6C-4CC1-B9F2-954A5781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3395503"/>
        <c:axId val="783393103"/>
        <c:axId val="0"/>
      </c:bar3DChart>
      <c:catAx>
        <c:axId val="7833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3393103"/>
        <c:crosses val="autoZero"/>
        <c:auto val="1"/>
        <c:lblAlgn val="ctr"/>
        <c:lblOffset val="100"/>
        <c:noMultiLvlLbl val="0"/>
      </c:catAx>
      <c:valAx>
        <c:axId val="78339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339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Bilan des 21 ans de sensibilisation</a:t>
            </a:r>
            <a:r>
              <a:rPr lang="fr-FR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scolaire dans les écoles et collèges gardois</a:t>
            </a:r>
          </a:p>
          <a:p>
            <a:pPr>
              <a:defRPr/>
            </a:pPr>
            <a:r>
              <a:rPr lang="fr-FR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Nombre d'élèves sensibilisés par PAPI (2004-2025)  </a:t>
            </a:r>
            <a:endParaRPr lang="fr-FR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86527633503383"/>
          <c:y val="2.5875190258751901E-2"/>
        </c:manualLayout>
      </c:layout>
      <c:overlay val="0"/>
      <c:spPr>
        <a:solidFill>
          <a:srgbClr val="CC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bilan_04_25!$B$151</c:f>
              <c:strCache>
                <c:ptCount val="1"/>
                <c:pt idx="0">
                  <c:v>PRIMAIRE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66087017239161E-3"/>
                  <c:y val="4.7186932849364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E0-421F-B7FE-0A25C7E13ACA}"/>
                </c:ext>
              </c:extLst>
            </c:dLbl>
            <c:dLbl>
              <c:idx val="1"/>
              <c:layout>
                <c:manualLayout>
                  <c:x val="4.7421449356319168E-3"/>
                  <c:y val="4.3557168784029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E0-421F-B7FE-0A25C7E13ACA}"/>
                </c:ext>
              </c:extLst>
            </c:dLbl>
            <c:dLbl>
              <c:idx val="2"/>
              <c:layout>
                <c:manualLayout>
                  <c:x val="-4.3469159750516432E-17"/>
                  <c:y val="2.177858439201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E0-421F-B7FE-0A25C7E13ACA}"/>
                </c:ext>
              </c:extLst>
            </c:dLbl>
            <c:dLbl>
              <c:idx val="4"/>
              <c:layout>
                <c:manualLayout>
                  <c:x val="5.9276811695398958E-3"/>
                  <c:y val="5.9891107078039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E0-421F-B7FE-0A25C7E13ACA}"/>
                </c:ext>
              </c:extLst>
            </c:dLbl>
            <c:dLbl>
              <c:idx val="5"/>
              <c:layout>
                <c:manualLayout>
                  <c:x val="-8.6938319501032863E-17"/>
                  <c:y val="3.2667876588021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E0-421F-B7FE-0A25C7E13ACA}"/>
                </c:ext>
              </c:extLst>
            </c:dLbl>
            <c:dLbl>
              <c:idx val="6"/>
              <c:layout>
                <c:manualLayout>
                  <c:x val="2.3710724678158717E-3"/>
                  <c:y val="8.1669691470054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E0-421F-B7FE-0A25C7E13ACA}"/>
                </c:ext>
              </c:extLst>
            </c:dLbl>
            <c:dLbl>
              <c:idx val="7"/>
              <c:layout>
                <c:manualLayout>
                  <c:x val="1.1855362339079792E-3"/>
                  <c:y val="6.1705989110707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E0-421F-B7FE-0A25C7E13AC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bilan_04_25!$A$152:$A$159</c:f>
              <c:strCache>
                <c:ptCount val="8"/>
                <c:pt idx="0">
                  <c:v>PAPI 3 Cèze</c:v>
                </c:pt>
                <c:pt idx="1">
                  <c:v>PAPI 3 Gardons</c:v>
                </c:pt>
                <c:pt idx="2">
                  <c:v>PAPI 3 Hérault</c:v>
                </c:pt>
                <c:pt idx="3">
                  <c:v>PAPI 3 intention  Tarn amont</c:v>
                </c:pt>
                <c:pt idx="4">
                  <c:v>PAPI 3 Gard Rhodanien Plan Rhône</c:v>
                </c:pt>
                <c:pt idx="5">
                  <c:v>PEP Ardèche</c:v>
                </c:pt>
                <c:pt idx="6">
                  <c:v>PAPI 3 Vistre</c:v>
                </c:pt>
                <c:pt idx="7">
                  <c:v>PAPI 3 Vidourle</c:v>
                </c:pt>
              </c:strCache>
            </c:strRef>
          </c:cat>
          <c:val>
            <c:numRef>
              <c:f>bilan_04_25!$B$152:$B$159</c:f>
              <c:numCache>
                <c:formatCode>#,##0</c:formatCode>
                <c:ptCount val="8"/>
                <c:pt idx="0">
                  <c:v>7062</c:v>
                </c:pt>
                <c:pt idx="1">
                  <c:v>19810</c:v>
                </c:pt>
                <c:pt idx="2">
                  <c:v>1241</c:v>
                </c:pt>
                <c:pt idx="3">
                  <c:v>0</c:v>
                </c:pt>
                <c:pt idx="4">
                  <c:v>20072</c:v>
                </c:pt>
                <c:pt idx="5">
                  <c:v>1988</c:v>
                </c:pt>
                <c:pt idx="6">
                  <c:v>40075</c:v>
                </c:pt>
                <c:pt idx="7">
                  <c:v>19765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7E0-421F-B7FE-0A25C7E13ACA}"/>
            </c:ext>
          </c:extLst>
        </c:ser>
        <c:ser>
          <c:idx val="1"/>
          <c:order val="1"/>
          <c:tx>
            <c:strRef>
              <c:f>bilan_04_25!$C$151</c:f>
              <c:strCache>
                <c:ptCount val="1"/>
                <c:pt idx="0">
                  <c:v>COLLEGE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4842898712638336E-3"/>
                  <c:y val="5.9891107078039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E0-421F-B7FE-0A25C7E13ACA}"/>
                </c:ext>
              </c:extLst>
            </c:dLbl>
            <c:dLbl>
              <c:idx val="1"/>
              <c:layout>
                <c:manualLayout>
                  <c:x val="8.2987536373558546E-3"/>
                  <c:y val="8.5299455535390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E0-421F-B7FE-0A25C7E13ACA}"/>
                </c:ext>
              </c:extLst>
            </c:dLbl>
            <c:dLbl>
              <c:idx val="4"/>
              <c:layout>
                <c:manualLayout>
                  <c:x val="8.2987536373558546E-3"/>
                  <c:y val="6.5335753176043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E0-421F-B7FE-0A25C7E13ACA}"/>
                </c:ext>
              </c:extLst>
            </c:dLbl>
            <c:dLbl>
              <c:idx val="7"/>
              <c:layout>
                <c:manualLayout>
                  <c:x val="7.1132174034477013E-3"/>
                  <c:y val="6.1705989110707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E0-421F-B7FE-0A25C7E13AC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bilan_04_25!$A$152:$A$159</c:f>
              <c:strCache>
                <c:ptCount val="8"/>
                <c:pt idx="0">
                  <c:v>PAPI 3 Cèze</c:v>
                </c:pt>
                <c:pt idx="1">
                  <c:v>PAPI 3 Gardons</c:v>
                </c:pt>
                <c:pt idx="2">
                  <c:v>PAPI 3 Hérault</c:v>
                </c:pt>
                <c:pt idx="3">
                  <c:v>PAPI 3 intention  Tarn amont</c:v>
                </c:pt>
                <c:pt idx="4">
                  <c:v>PAPI 3 Gard Rhodanien Plan Rhône</c:v>
                </c:pt>
                <c:pt idx="5">
                  <c:v>PEP Ardèche</c:v>
                </c:pt>
                <c:pt idx="6">
                  <c:v>PAPI 3 Vistre</c:v>
                </c:pt>
                <c:pt idx="7">
                  <c:v>PAPI 3 Vidourle</c:v>
                </c:pt>
              </c:strCache>
            </c:strRef>
          </c:cat>
          <c:val>
            <c:numRef>
              <c:f>bilan_04_25!$C$152:$C$159</c:f>
              <c:numCache>
                <c:formatCode>#,##0</c:formatCode>
                <c:ptCount val="8"/>
                <c:pt idx="0">
                  <c:v>5868</c:v>
                </c:pt>
                <c:pt idx="1">
                  <c:v>11736</c:v>
                </c:pt>
                <c:pt idx="2">
                  <c:v>1371</c:v>
                </c:pt>
                <c:pt idx="3">
                  <c:v>1371</c:v>
                </c:pt>
                <c:pt idx="4">
                  <c:v>10738</c:v>
                </c:pt>
                <c:pt idx="5">
                  <c:v>1870</c:v>
                </c:pt>
                <c:pt idx="6">
                  <c:v>13917</c:v>
                </c:pt>
                <c:pt idx="7">
                  <c:v>8527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87E0-421F-B7FE-0A25C7E1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679375"/>
        <c:axId val="892676495"/>
        <c:axId val="0"/>
      </c:bar3DChart>
      <c:catAx>
        <c:axId val="89267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676495"/>
        <c:crosses val="autoZero"/>
        <c:auto val="1"/>
        <c:lblAlgn val="ctr"/>
        <c:lblOffset val="100"/>
        <c:noMultiLvlLbl val="0"/>
      </c:catAx>
      <c:valAx>
        <c:axId val="89267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679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Bilan des 21 ans de sensibilisation (2004-2025) dans les écoles et collèges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gardois</a:t>
            </a:r>
          </a:p>
          <a:p>
            <a:pPr>
              <a:defRPr/>
            </a:pP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120 957 élèves sensibilisés - 4 974 classes - 4 484 journées de sensibilisation</a:t>
            </a:r>
          </a:p>
          <a:p>
            <a:pPr>
              <a:defRPr/>
            </a:pP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350 communes sensibilisées</a:t>
            </a: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74763968352126"/>
          <c:y val="2.4711696869851731E-2"/>
        </c:manualLayout>
      </c:layout>
      <c:overlay val="0"/>
      <c:spPr>
        <a:solidFill>
          <a:srgbClr val="CC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bilan_04_25!$A$169</c:f>
              <c:strCache>
                <c:ptCount val="1"/>
                <c:pt idx="0">
                  <c:v>GARD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66CC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171-4500-B60C-10AEECAE8C83}"/>
              </c:ext>
            </c:extLst>
          </c:dPt>
          <c:dLbls>
            <c:dLbl>
              <c:idx val="0"/>
              <c:layout>
                <c:manualLayout>
                  <c:x val="-5.5904955413046834E-3"/>
                  <c:y val="0.1654411764705882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71-4500-B60C-10AEECAE8C83}"/>
                </c:ext>
              </c:extLst>
            </c:dLbl>
            <c:dLbl>
              <c:idx val="1"/>
              <c:layout>
                <c:manualLayout>
                  <c:x val="2.7952477706523417E-3"/>
                  <c:y val="0.12132352941176471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71-4500-B60C-10AEECAE8C8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bilan_04_25!$B$168:$C$168</c:f>
              <c:strCache>
                <c:ptCount val="2"/>
                <c:pt idx="0">
                  <c:v>Nb élèves PRIMAIRE</c:v>
                </c:pt>
                <c:pt idx="1">
                  <c:v>Nb élèves COLLEGE</c:v>
                </c:pt>
              </c:strCache>
            </c:strRef>
          </c:cat>
          <c:val>
            <c:numRef>
              <c:f>bilan_04_25!$B$169:$C$169</c:f>
              <c:numCache>
                <c:formatCode>#,##0</c:formatCode>
                <c:ptCount val="2"/>
                <c:pt idx="0">
                  <c:v>85696</c:v>
                </c:pt>
                <c:pt idx="1">
                  <c:v>35261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171-4500-B60C-10AEECAE8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8067247"/>
        <c:axId val="398055727"/>
        <c:axId val="0"/>
      </c:bar3DChart>
      <c:catAx>
        <c:axId val="39806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055727"/>
        <c:crosses val="autoZero"/>
        <c:auto val="1"/>
        <c:lblAlgn val="ctr"/>
        <c:lblOffset val="100"/>
        <c:noMultiLvlLbl val="0"/>
      </c:catAx>
      <c:valAx>
        <c:axId val="39805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067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Bilan des 21 ans de sensibilisation scolaire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dans les écoles gardoises (2004-2025)</a:t>
            </a:r>
          </a:p>
          <a:p>
            <a:pPr>
              <a:defRPr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85 696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élèves - 3 565 classes - 3 428 journées de senbilisation - 297 communes sensibilisées</a:t>
            </a: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rgbClr val="CC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bilan_04_25!$B$66:$V$66</c:f>
              <c:strCache>
                <c:ptCount val="2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  <c:pt idx="17">
                  <c:v>2021/22</c:v>
                </c:pt>
                <c:pt idx="18">
                  <c:v>2022/23</c:v>
                </c:pt>
                <c:pt idx="19">
                  <c:v>2023/24</c:v>
                </c:pt>
                <c:pt idx="20">
                  <c:v>2024/25</c:v>
                </c:pt>
              </c:strCache>
            </c:strRef>
          </c:cat>
          <c:val>
            <c:numRef>
              <c:f>bilan_04_25!$B$67:$V$67</c:f>
              <c:numCache>
                <c:formatCode>#,##0</c:formatCode>
                <c:ptCount val="21"/>
                <c:pt idx="0">
                  <c:v>1834</c:v>
                </c:pt>
                <c:pt idx="1">
                  <c:v>3481</c:v>
                </c:pt>
                <c:pt idx="2">
                  <c:v>6729</c:v>
                </c:pt>
                <c:pt idx="3">
                  <c:v>8871</c:v>
                </c:pt>
                <c:pt idx="4">
                  <c:v>8104</c:v>
                </c:pt>
                <c:pt idx="5">
                  <c:v>7251</c:v>
                </c:pt>
                <c:pt idx="6">
                  <c:v>6900</c:v>
                </c:pt>
                <c:pt idx="7">
                  <c:v>5732</c:v>
                </c:pt>
                <c:pt idx="8">
                  <c:v>4811</c:v>
                </c:pt>
                <c:pt idx="9">
                  <c:v>2273</c:v>
                </c:pt>
                <c:pt idx="10">
                  <c:v>2023</c:v>
                </c:pt>
                <c:pt idx="11">
                  <c:v>2626</c:v>
                </c:pt>
                <c:pt idx="12">
                  <c:v>4518</c:v>
                </c:pt>
                <c:pt idx="13">
                  <c:v>3041</c:v>
                </c:pt>
                <c:pt idx="14">
                  <c:v>3813</c:v>
                </c:pt>
                <c:pt idx="15">
                  <c:v>1493</c:v>
                </c:pt>
                <c:pt idx="16">
                  <c:v>2930</c:v>
                </c:pt>
                <c:pt idx="17">
                  <c:v>1120</c:v>
                </c:pt>
                <c:pt idx="18">
                  <c:v>2227</c:v>
                </c:pt>
                <c:pt idx="19">
                  <c:v>2133</c:v>
                </c:pt>
                <c:pt idx="20">
                  <c:v>3786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E04F-42BE-BED9-B221504F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8228367"/>
        <c:axId val="898220687"/>
        <c:axId val="0"/>
      </c:bar3DChart>
      <c:catAx>
        <c:axId val="89822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8220687"/>
        <c:crosses val="autoZero"/>
        <c:auto val="1"/>
        <c:lblAlgn val="ctr"/>
        <c:lblOffset val="100"/>
        <c:noMultiLvlLbl val="0"/>
      </c:catAx>
      <c:valAx>
        <c:axId val="89822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822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Bilan des 21 ans de sensibilisation</a:t>
            </a:r>
            <a:r>
              <a:rPr lang="fr-FR" sz="14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scolaire dans les collèges gardois (2004-2025)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fr-FR" sz="14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35 261 élèves - 1 409 classes - 1 056 journées de sensibilisation - 341 communes sensibilisées</a:t>
            </a:r>
            <a:endParaRPr lang="fr-FR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rgbClr val="CC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bilan_04_25!$B$66:$U$66</c:f>
              <c:strCache>
                <c:ptCount val="20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  <c:pt idx="17">
                  <c:v>2021/22</c:v>
                </c:pt>
                <c:pt idx="18">
                  <c:v>2022/23</c:v>
                </c:pt>
                <c:pt idx="19">
                  <c:v>2023/24</c:v>
                </c:pt>
              </c:strCache>
            </c:strRef>
          </c:cat>
          <c:val>
            <c:numRef>
              <c:f>bilan_04_25!$B$68:$U$68</c:f>
              <c:numCache>
                <c:formatCode>#,##0</c:formatCode>
                <c:ptCount val="20"/>
                <c:pt idx="0">
                  <c:v>1382</c:v>
                </c:pt>
                <c:pt idx="1">
                  <c:v>2672</c:v>
                </c:pt>
                <c:pt idx="2">
                  <c:v>2820</c:v>
                </c:pt>
                <c:pt idx="3">
                  <c:v>2520</c:v>
                </c:pt>
                <c:pt idx="4">
                  <c:v>3199</c:v>
                </c:pt>
                <c:pt idx="5">
                  <c:v>2818</c:v>
                </c:pt>
                <c:pt idx="6">
                  <c:v>3273</c:v>
                </c:pt>
                <c:pt idx="7">
                  <c:v>2595</c:v>
                </c:pt>
                <c:pt idx="8">
                  <c:v>2257</c:v>
                </c:pt>
                <c:pt idx="9">
                  <c:v>2362</c:v>
                </c:pt>
                <c:pt idx="10">
                  <c:v>3462</c:v>
                </c:pt>
                <c:pt idx="11">
                  <c:v>3687</c:v>
                </c:pt>
                <c:pt idx="12">
                  <c:v>431</c:v>
                </c:pt>
                <c:pt idx="13">
                  <c:v>500</c:v>
                </c:pt>
                <c:pt idx="14">
                  <c:v>297</c:v>
                </c:pt>
                <c:pt idx="15">
                  <c:v>205</c:v>
                </c:pt>
                <c:pt idx="16">
                  <c:v>327</c:v>
                </c:pt>
                <c:pt idx="17">
                  <c:v>124</c:v>
                </c:pt>
                <c:pt idx="18">
                  <c:v>120</c:v>
                </c:pt>
                <c:pt idx="19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7BA9-4617-99E4-D4086E2E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6921039"/>
        <c:axId val="786921519"/>
        <c:axId val="0"/>
      </c:bar3DChart>
      <c:catAx>
        <c:axId val="786921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6921519"/>
        <c:crosses val="autoZero"/>
        <c:auto val="1"/>
        <c:lblAlgn val="ctr"/>
        <c:lblOffset val="100"/>
        <c:noMultiLvlLbl val="0"/>
      </c:catAx>
      <c:valAx>
        <c:axId val="78692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6921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434339</xdr:colOff>
      <xdr:row>16</xdr:row>
      <xdr:rowOff>114301</xdr:rowOff>
    </xdr:from>
    <xdr:to>
      <xdr:col>9</xdr:col>
      <xdr:colOff>685799</xdr:colOff>
      <xdr:row>47</xdr:row>
      <xdr:rowOff>137161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43BFE66-441B-DF4C-D2D5-B45072384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38099</xdr:colOff>
      <xdr:row>16</xdr:row>
      <xdr:rowOff>185736</xdr:rowOff>
    </xdr:from>
    <xdr:to>
      <xdr:col>20</xdr:col>
      <xdr:colOff>238124</xdr:colOff>
      <xdr:row>47</xdr:row>
      <xdr:rowOff>57150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B121DC9-88F6-A013-03F0-941BEE6EC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533398</xdr:colOff>
      <xdr:row>0</xdr:row>
      <xdr:rowOff>138111</xdr:rowOff>
    </xdr:from>
    <xdr:to>
      <xdr:col>18</xdr:col>
      <xdr:colOff>600075</xdr:colOff>
      <xdr:row>29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95FC93C-DB6A-272F-256F-A4682C22A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95248</xdr:colOff>
      <xdr:row>148</xdr:row>
      <xdr:rowOff>177800</xdr:rowOff>
    </xdr:from>
    <xdr:to>
      <xdr:col>17</xdr:col>
      <xdr:colOff>152400</xdr:colOff>
      <xdr:row>191</xdr:row>
      <xdr:rowOff>139700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E53E73F-3819-B5C6-02E8-2E9959194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654048</xdr:colOff>
      <xdr:row>152</xdr:row>
      <xdr:rowOff>63500</xdr:rowOff>
    </xdr:from>
    <xdr:to>
      <xdr:col>29</xdr:col>
      <xdr:colOff>241300</xdr:colOff>
      <xdr:row>192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E5D265A-B475-6E79-6ADB-03D97169C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1708148</xdr:colOff>
      <xdr:row>71</xdr:row>
      <xdr:rowOff>12700</xdr:rowOff>
    </xdr:from>
    <xdr:to>
      <xdr:col>19</xdr:col>
      <xdr:colOff>25400</xdr:colOff>
      <xdr:row>105</xdr:row>
      <xdr:rowOff>177800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81162DC-0060-ED49-A62B-CFFA62A92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1657348</xdr:colOff>
      <xdr:row>106</xdr:row>
      <xdr:rowOff>165100</xdr:rowOff>
    </xdr:from>
    <xdr:to>
      <xdr:col>19</xdr:col>
      <xdr:colOff>38100</xdr:colOff>
      <xdr:row>148</xdr:row>
      <xdr:rowOff>101600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E8515CF-F01F-AFF6-2F2E-04BBCEA01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arjorie.galtier@ac-montpellier.fr" TargetMode="External"/><Relationship Id="rId1" Type="http://schemas.openxmlformats.org/officeDocument/2006/relationships/hyperlink" Target="mailto:marjorie.galtier@ac-montpellier.fr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295D-53F9-4822-9FE4-D826BD6073CB}">
  <dimension ref="A1:Q16"/>
  <sheetViews>
    <sheetView tabSelected="1" topLeftCell="B1" workbookViewId="0">
      <selection activeCell="S15" sqref="S15"/>
    </sheetView>
  </sheetViews>
  <sheetFormatPr baseColWidth="10" defaultColWidth="11.42578125" defaultRowHeight="15"/>
  <cols>
    <col min="1" max="1" width="31.140625" style="92" customWidth="1"/>
    <col min="2" max="7" width="11.42578125" style="92"/>
    <col min="8" max="8" width="12.7109375" style="86" customWidth="1"/>
    <col min="9" max="9" width="18.5703125" style="86" customWidth="1"/>
    <col min="10" max="10" width="17.140625" style="86" customWidth="1"/>
    <col min="11" max="15" width="11.42578125" style="86"/>
    <col min="16" max="16" width="18" style="86" customWidth="1"/>
    <col min="17" max="16384" width="11.42578125" style="86"/>
  </cols>
  <sheetData>
    <row r="1" spans="1:17">
      <c r="A1" s="315" t="s">
        <v>1103</v>
      </c>
    </row>
    <row r="2" spans="1:17">
      <c r="J2" s="97" t="s">
        <v>656</v>
      </c>
      <c r="K2" s="120" t="s">
        <v>1049</v>
      </c>
      <c r="L2" s="120" t="s">
        <v>1050</v>
      </c>
      <c r="M2" s="120" t="s">
        <v>1119</v>
      </c>
      <c r="P2" s="97" t="s">
        <v>656</v>
      </c>
      <c r="Q2" s="97" t="s">
        <v>1119</v>
      </c>
    </row>
    <row r="3" spans="1:17" ht="16.899999999999999" customHeight="1">
      <c r="A3" s="107" t="s">
        <v>656</v>
      </c>
      <c r="B3" s="97" t="s">
        <v>1049</v>
      </c>
      <c r="C3" s="97" t="s">
        <v>1050</v>
      </c>
      <c r="D3" s="97" t="s">
        <v>1119</v>
      </c>
      <c r="E3" s="88"/>
      <c r="F3" s="88"/>
      <c r="G3" s="88"/>
      <c r="H3" s="87"/>
      <c r="J3" s="103" t="s">
        <v>1092</v>
      </c>
      <c r="K3" s="108">
        <f>+bil_ec_22_23!E93</f>
        <v>815</v>
      </c>
      <c r="L3" s="108">
        <f>bil_ec_23_24!E83</f>
        <v>689</v>
      </c>
      <c r="M3" s="108">
        <f>bil_ec_24_25!L107</f>
        <v>641</v>
      </c>
      <c r="N3" s="86">
        <f t="shared" ref="N3:N11" si="0">SUM(K3:M3)</f>
        <v>2145</v>
      </c>
      <c r="P3" s="103" t="s">
        <v>1092</v>
      </c>
      <c r="Q3" s="103">
        <v>641</v>
      </c>
    </row>
    <row r="4" spans="1:17">
      <c r="A4" s="103" t="s">
        <v>1092</v>
      </c>
      <c r="B4" s="102">
        <f>K3</f>
        <v>815</v>
      </c>
      <c r="C4" s="102">
        <f>L3</f>
        <v>689</v>
      </c>
      <c r="D4" s="102">
        <f>M3</f>
        <v>641</v>
      </c>
      <c r="E4" s="87">
        <f>B4+C4+D4</f>
        <v>2145</v>
      </c>
      <c r="F4" s="87"/>
      <c r="G4" s="87"/>
      <c r="H4" s="87"/>
      <c r="J4" s="103" t="s">
        <v>1094</v>
      </c>
      <c r="K4" s="108">
        <f>+bil_ec_22_23!E94</f>
        <v>243</v>
      </c>
      <c r="L4" s="108">
        <f>bil_ec_23_24!E84</f>
        <v>182</v>
      </c>
      <c r="M4" s="108">
        <f>bil_ec_24_25!L108</f>
        <v>101</v>
      </c>
      <c r="N4" s="86">
        <f t="shared" si="0"/>
        <v>526</v>
      </c>
      <c r="P4" s="103" t="s">
        <v>1094</v>
      </c>
      <c r="Q4" s="103">
        <v>101</v>
      </c>
    </row>
    <row r="5" spans="1:17">
      <c r="A5" s="103" t="s">
        <v>1094</v>
      </c>
      <c r="B5" s="102">
        <f t="shared" ref="B5:C7" si="1">K4</f>
        <v>243</v>
      </c>
      <c r="C5" s="102">
        <f t="shared" si="1"/>
        <v>182</v>
      </c>
      <c r="D5" s="102">
        <f>M4</f>
        <v>101</v>
      </c>
      <c r="E5" s="87">
        <f t="shared" ref="E5:E12" si="2">B5+C5+D5</f>
        <v>526</v>
      </c>
      <c r="F5" s="87"/>
      <c r="G5" s="87"/>
      <c r="H5" s="87"/>
      <c r="J5" s="103" t="s">
        <v>1093</v>
      </c>
      <c r="K5" s="108">
        <f>+bil_ec_22_23!E95</f>
        <v>17</v>
      </c>
      <c r="L5" s="108">
        <f>bil_ec_23_24!E85</f>
        <v>82</v>
      </c>
      <c r="M5" s="108">
        <f>bil_ec_24_25!L109</f>
        <v>20</v>
      </c>
      <c r="N5" s="86">
        <f t="shared" si="0"/>
        <v>119</v>
      </c>
      <c r="P5" s="103" t="s">
        <v>1093</v>
      </c>
      <c r="Q5" s="103">
        <v>20</v>
      </c>
    </row>
    <row r="6" spans="1:17">
      <c r="A6" s="103" t="s">
        <v>1093</v>
      </c>
      <c r="B6" s="102">
        <f t="shared" si="1"/>
        <v>17</v>
      </c>
      <c r="C6" s="102">
        <f t="shared" si="1"/>
        <v>82</v>
      </c>
      <c r="D6" s="102">
        <f>M5</f>
        <v>20</v>
      </c>
      <c r="E6" s="87">
        <f t="shared" si="2"/>
        <v>119</v>
      </c>
      <c r="F6" s="87"/>
      <c r="G6" s="87"/>
      <c r="H6" s="87"/>
      <c r="J6" s="103" t="s">
        <v>1095</v>
      </c>
      <c r="K6" s="108">
        <f>bil_ec_22_23!E96</f>
        <v>0</v>
      </c>
      <c r="L6" s="108">
        <f>bil_ec_23_24!E86</f>
        <v>0</v>
      </c>
      <c r="M6" s="108">
        <f>bil_ec_24_25!L110</f>
        <v>0</v>
      </c>
      <c r="N6" s="86">
        <f t="shared" si="0"/>
        <v>0</v>
      </c>
      <c r="P6" s="103" t="s">
        <v>1095</v>
      </c>
      <c r="Q6" s="103">
        <v>0</v>
      </c>
    </row>
    <row r="7" spans="1:17">
      <c r="A7" s="103" t="s">
        <v>1105</v>
      </c>
      <c r="B7" s="102">
        <f t="shared" si="1"/>
        <v>0</v>
      </c>
      <c r="C7" s="102">
        <f t="shared" si="1"/>
        <v>0</v>
      </c>
      <c r="D7" s="102">
        <f>M6</f>
        <v>0</v>
      </c>
      <c r="E7" s="87">
        <f t="shared" si="2"/>
        <v>0</v>
      </c>
      <c r="F7" s="87"/>
      <c r="G7" s="87"/>
      <c r="H7" s="87"/>
      <c r="J7" s="103" t="s">
        <v>1091</v>
      </c>
      <c r="K7" s="108">
        <f>bil_ec_22_23!E97</f>
        <v>338</v>
      </c>
      <c r="L7" s="108">
        <f>bil_ec_23_24!E87</f>
        <v>193</v>
      </c>
      <c r="M7" s="108">
        <f>bil_ec_24_25!L111</f>
        <v>687</v>
      </c>
      <c r="N7" s="86">
        <f t="shared" si="0"/>
        <v>1218</v>
      </c>
      <c r="P7" s="103" t="s">
        <v>1091</v>
      </c>
      <c r="Q7" s="103">
        <v>687</v>
      </c>
    </row>
    <row r="8" spans="1:17">
      <c r="A8" s="103" t="s">
        <v>1106</v>
      </c>
      <c r="B8" s="102">
        <v>0</v>
      </c>
      <c r="C8" s="102">
        <v>0</v>
      </c>
      <c r="D8" s="102">
        <v>0</v>
      </c>
      <c r="E8" s="87">
        <f t="shared" si="2"/>
        <v>0</v>
      </c>
      <c r="F8" s="87"/>
      <c r="G8" s="87"/>
      <c r="H8" s="87"/>
      <c r="J8" s="103" t="s">
        <v>1096</v>
      </c>
      <c r="K8" s="108">
        <f>bil_ec_22_23!E98</f>
        <v>26</v>
      </c>
      <c r="L8" s="108">
        <f>bil_ec_23_24!E88</f>
        <v>118</v>
      </c>
      <c r="M8" s="108">
        <f>bil_ec_24_25!L112</f>
        <v>0</v>
      </c>
      <c r="N8" s="86">
        <f t="shared" si="0"/>
        <v>144</v>
      </c>
      <c r="P8" s="103" t="s">
        <v>1096</v>
      </c>
      <c r="Q8" s="103">
        <v>0</v>
      </c>
    </row>
    <row r="9" spans="1:17">
      <c r="A9" s="103" t="s">
        <v>1091</v>
      </c>
      <c r="B9" s="102">
        <f>K7</f>
        <v>338</v>
      </c>
      <c r="C9" s="102">
        <f>L7</f>
        <v>193</v>
      </c>
      <c r="D9" s="102">
        <f>M7</f>
        <v>687</v>
      </c>
      <c r="E9" s="87">
        <f t="shared" si="2"/>
        <v>1218</v>
      </c>
      <c r="F9" s="87"/>
      <c r="G9" s="87"/>
      <c r="H9" s="87"/>
      <c r="J9" s="103" t="s">
        <v>1098</v>
      </c>
      <c r="K9" s="108">
        <f>bil_ec_22_23!E99</f>
        <v>1152</v>
      </c>
      <c r="L9" s="108">
        <f>bil_ec_23_24!E89</f>
        <v>1282</v>
      </c>
      <c r="M9" s="108">
        <f>bil_ec_24_25!L113</f>
        <v>2166</v>
      </c>
      <c r="N9" s="86">
        <f t="shared" si="0"/>
        <v>4600</v>
      </c>
      <c r="P9" s="103" t="s">
        <v>1098</v>
      </c>
      <c r="Q9" s="103">
        <v>2236</v>
      </c>
    </row>
    <row r="10" spans="1:17">
      <c r="A10" s="103" t="s">
        <v>1096</v>
      </c>
      <c r="B10" s="102">
        <f t="shared" ref="B10:C13" si="3">K8</f>
        <v>26</v>
      </c>
      <c r="C10" s="102">
        <f t="shared" si="3"/>
        <v>118</v>
      </c>
      <c r="D10" s="102">
        <f>M8</f>
        <v>0</v>
      </c>
      <c r="E10" s="87">
        <f t="shared" si="2"/>
        <v>144</v>
      </c>
      <c r="F10" s="87"/>
      <c r="G10" s="87"/>
      <c r="H10" s="87"/>
      <c r="J10" s="103" t="s">
        <v>1099</v>
      </c>
      <c r="K10" s="108">
        <f>bil_ec_22_23!E100</f>
        <v>25</v>
      </c>
      <c r="L10" s="108">
        <f>bil_ec_23_24!E90</f>
        <v>76</v>
      </c>
      <c r="M10" s="108">
        <f>bil_ec_24_25!L114</f>
        <v>1197</v>
      </c>
      <c r="N10" s="86">
        <f t="shared" si="0"/>
        <v>1298</v>
      </c>
      <c r="P10" s="103" t="s">
        <v>1099</v>
      </c>
      <c r="Q10" s="103">
        <v>1127</v>
      </c>
    </row>
    <row r="11" spans="1:17">
      <c r="A11" s="103" t="s">
        <v>1098</v>
      </c>
      <c r="B11" s="102">
        <f t="shared" si="3"/>
        <v>1152</v>
      </c>
      <c r="C11" s="102">
        <f t="shared" si="3"/>
        <v>1282</v>
      </c>
      <c r="D11" s="102">
        <f>M9</f>
        <v>2166</v>
      </c>
      <c r="E11" s="87">
        <f t="shared" si="2"/>
        <v>4600</v>
      </c>
      <c r="F11" s="87"/>
      <c r="G11" s="87"/>
      <c r="H11" s="87"/>
      <c r="J11" s="109" t="s">
        <v>419</v>
      </c>
      <c r="K11" s="110">
        <f>bil_ec_22_23!E101</f>
        <v>2227</v>
      </c>
      <c r="L11" s="110">
        <f>bil_ec_23_24!E91</f>
        <v>2133</v>
      </c>
      <c r="M11" s="110">
        <f>bil_ec_24_25!L115</f>
        <v>3786</v>
      </c>
      <c r="N11" s="86">
        <f t="shared" si="0"/>
        <v>8146</v>
      </c>
      <c r="P11" s="109" t="s">
        <v>419</v>
      </c>
      <c r="Q11" s="109">
        <v>3786</v>
      </c>
    </row>
    <row r="12" spans="1:17">
      <c r="A12" s="103" t="s">
        <v>1099</v>
      </c>
      <c r="B12" s="102">
        <f t="shared" si="3"/>
        <v>25</v>
      </c>
      <c r="C12" s="102">
        <f t="shared" si="3"/>
        <v>76</v>
      </c>
      <c r="D12" s="102">
        <f>M10</f>
        <v>1197</v>
      </c>
      <c r="E12" s="87">
        <f t="shared" si="2"/>
        <v>1298</v>
      </c>
      <c r="F12" s="87" t="s">
        <v>1115</v>
      </c>
      <c r="G12" s="87" t="s">
        <v>1116</v>
      </c>
      <c r="H12" s="87" t="s">
        <v>1117</v>
      </c>
    </row>
    <row r="13" spans="1:17">
      <c r="A13" s="204" t="s">
        <v>419</v>
      </c>
      <c r="B13" s="203">
        <f t="shared" si="3"/>
        <v>2227</v>
      </c>
      <c r="C13" s="203">
        <f t="shared" si="3"/>
        <v>2133</v>
      </c>
      <c r="D13" s="203">
        <f>M11</f>
        <v>3786</v>
      </c>
      <c r="E13" s="87">
        <f>B13+C13+D13</f>
        <v>8146</v>
      </c>
      <c r="F13" s="87">
        <f>bil_ec_22_23!D101+bil_ec_23_24!D91+bil_ec_24_25!D116</f>
        <v>340</v>
      </c>
      <c r="G13" s="87">
        <f>bil_ec_22_23!F101+bil_ec_23_24!F91+bil_ec_24_25!F116</f>
        <v>420</v>
      </c>
      <c r="H13" s="87">
        <f>prim_sig!G356</f>
        <v>122</v>
      </c>
    </row>
    <row r="14" spans="1:17">
      <c r="H14" s="92"/>
      <c r="K14" s="120" t="s">
        <v>1049</v>
      </c>
      <c r="L14" s="120" t="s">
        <v>1050</v>
      </c>
      <c r="M14" s="120" t="s">
        <v>1119</v>
      </c>
    </row>
    <row r="15" spans="1:17">
      <c r="H15" s="92"/>
      <c r="I15" s="111"/>
      <c r="J15" s="111"/>
      <c r="K15" s="110">
        <f>K11</f>
        <v>2227</v>
      </c>
      <c r="L15" s="110">
        <f>L11</f>
        <v>2133</v>
      </c>
      <c r="M15" s="110">
        <f>M11</f>
        <v>3786</v>
      </c>
      <c r="N15" s="86">
        <f>SUM(K15:L15)</f>
        <v>4360</v>
      </c>
    </row>
    <row r="16" spans="1:17">
      <c r="H16" s="9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02E1-700D-45E1-BB14-E237A75F2FF9}">
  <dimension ref="A1:N104"/>
  <sheetViews>
    <sheetView topLeftCell="A67" workbookViewId="0">
      <selection activeCell="P97" sqref="P97"/>
    </sheetView>
  </sheetViews>
  <sheetFormatPr baseColWidth="10" defaultColWidth="11.42578125" defaultRowHeight="15"/>
  <cols>
    <col min="1" max="1" width="31.140625" style="92" customWidth="1"/>
    <col min="2" max="6" width="11.42578125" style="92"/>
    <col min="7" max="7" width="12.7109375" style="86" customWidth="1"/>
    <col min="8" max="8" width="18.5703125" style="86" customWidth="1"/>
    <col min="9" max="9" width="17.140625" style="86" customWidth="1"/>
    <col min="10" max="16384" width="11.42578125" style="86"/>
  </cols>
  <sheetData>
    <row r="1" spans="1:7">
      <c r="A1" s="92" t="s">
        <v>1040</v>
      </c>
    </row>
    <row r="2" spans="1:7">
      <c r="A2" s="97" t="s">
        <v>1</v>
      </c>
      <c r="B2" s="97" t="s">
        <v>7</v>
      </c>
      <c r="C2" s="97" t="s">
        <v>8</v>
      </c>
      <c r="D2" s="97" t="s">
        <v>9</v>
      </c>
      <c r="E2" s="97" t="s">
        <v>10</v>
      </c>
      <c r="F2" s="97" t="s">
        <v>11</v>
      </c>
      <c r="G2" s="88" t="s">
        <v>434</v>
      </c>
    </row>
    <row r="3" spans="1:7">
      <c r="A3" s="153" t="s">
        <v>573</v>
      </c>
      <c r="B3" s="155" t="s">
        <v>17</v>
      </c>
      <c r="C3" s="155">
        <v>2</v>
      </c>
      <c r="D3" s="155">
        <v>5</v>
      </c>
      <c r="E3" s="155">
        <f>sens_22_23!H12+sens_22_23!H13+sens_22_23!H14+sens_22_23!H30+sens_22_23!H34</f>
        <v>125</v>
      </c>
      <c r="F3" s="155">
        <v>5</v>
      </c>
      <c r="G3" s="88"/>
    </row>
    <row r="4" spans="1:7">
      <c r="A4" s="153" t="s">
        <v>1054</v>
      </c>
      <c r="B4" s="155" t="s">
        <v>17</v>
      </c>
      <c r="C4" s="155">
        <v>1</v>
      </c>
      <c r="D4" s="155">
        <v>1</v>
      </c>
      <c r="E4" s="155">
        <f>sens_22_23!H19</f>
        <v>23</v>
      </c>
      <c r="F4" s="155">
        <v>1</v>
      </c>
      <c r="G4" s="88"/>
    </row>
    <row r="5" spans="1:7">
      <c r="A5" s="251" t="s">
        <v>745</v>
      </c>
      <c r="B5" s="252" t="s">
        <v>657</v>
      </c>
      <c r="C5" s="252">
        <v>1</v>
      </c>
      <c r="D5" s="252">
        <v>2</v>
      </c>
      <c r="E5" s="268">
        <f>sens_22_23!H10+sens_22_23!D88</f>
        <v>46</v>
      </c>
      <c r="F5" s="252">
        <f>sens_22_23!G88+sens_22_23!F10</f>
        <v>3</v>
      </c>
      <c r="G5" s="88"/>
    </row>
    <row r="6" spans="1:7">
      <c r="A6" s="153" t="s">
        <v>662</v>
      </c>
      <c r="B6" s="155" t="s">
        <v>17</v>
      </c>
      <c r="C6" s="155">
        <v>1</v>
      </c>
      <c r="D6" s="155">
        <v>1</v>
      </c>
      <c r="E6" s="155">
        <f>sens_22_23!H16</f>
        <v>24</v>
      </c>
      <c r="F6" s="155">
        <v>1</v>
      </c>
      <c r="G6" s="88"/>
    </row>
    <row r="7" spans="1:7">
      <c r="A7" s="153" t="s">
        <v>1056</v>
      </c>
      <c r="B7" s="155" t="s">
        <v>17</v>
      </c>
      <c r="C7" s="155">
        <v>1</v>
      </c>
      <c r="D7" s="155">
        <v>1</v>
      </c>
      <c r="E7" s="155">
        <f>sens_22_23!H29</f>
        <v>20</v>
      </c>
      <c r="F7" s="155">
        <v>1</v>
      </c>
      <c r="G7" s="88"/>
    </row>
    <row r="8" spans="1:7">
      <c r="A8" s="258" t="s">
        <v>734</v>
      </c>
      <c r="B8" s="268">
        <v>1</v>
      </c>
      <c r="C8" s="268">
        <v>1</v>
      </c>
      <c r="D8" s="268">
        <v>1</v>
      </c>
      <c r="E8" s="268">
        <f>sens_22_23!D83</f>
        <v>24</v>
      </c>
      <c r="F8" s="268">
        <f>sens_22_23!G83</f>
        <v>2</v>
      </c>
      <c r="G8" s="88"/>
    </row>
    <row r="9" spans="1:7">
      <c r="A9" s="153" t="s">
        <v>534</v>
      </c>
      <c r="B9" s="155" t="s">
        <v>17</v>
      </c>
      <c r="C9" s="155">
        <v>1</v>
      </c>
      <c r="D9" s="155">
        <v>1</v>
      </c>
      <c r="E9" s="155">
        <f>sens_22_23!H3</f>
        <v>19</v>
      </c>
      <c r="F9" s="155">
        <v>1</v>
      </c>
      <c r="G9" s="88"/>
    </row>
    <row r="10" spans="1:7">
      <c r="A10" s="153" t="s">
        <v>1057</v>
      </c>
      <c r="B10" s="155" t="s">
        <v>17</v>
      </c>
      <c r="C10" s="155">
        <v>1</v>
      </c>
      <c r="D10" s="155">
        <v>1</v>
      </c>
      <c r="E10" s="155">
        <f>sens_22_23!H28</f>
        <v>22</v>
      </c>
      <c r="F10" s="155">
        <v>1</v>
      </c>
      <c r="G10" s="88"/>
    </row>
    <row r="11" spans="1:7">
      <c r="A11" s="153" t="s">
        <v>649</v>
      </c>
      <c r="B11" s="155" t="s">
        <v>17</v>
      </c>
      <c r="C11" s="155">
        <v>1</v>
      </c>
      <c r="D11" s="155">
        <v>1</v>
      </c>
      <c r="E11" s="155">
        <f>sens_22_23!H6</f>
        <v>17</v>
      </c>
      <c r="F11" s="155">
        <v>1</v>
      </c>
      <c r="G11" s="88"/>
    </row>
    <row r="12" spans="1:7">
      <c r="A12" s="153" t="s">
        <v>1055</v>
      </c>
      <c r="B12" s="155" t="s">
        <v>575</v>
      </c>
      <c r="C12" s="155">
        <v>1</v>
      </c>
      <c r="D12" s="155">
        <v>2</v>
      </c>
      <c r="E12" s="155">
        <f>sens_22_23!H32+sens_22_23!H33</f>
        <v>56</v>
      </c>
      <c r="F12" s="155">
        <v>2</v>
      </c>
      <c r="G12" s="88"/>
    </row>
    <row r="13" spans="1:7">
      <c r="A13" s="258" t="s">
        <v>729</v>
      </c>
      <c r="B13" s="268" t="s">
        <v>17</v>
      </c>
      <c r="C13" s="268">
        <v>1</v>
      </c>
      <c r="D13" s="268">
        <v>1</v>
      </c>
      <c r="E13" s="268">
        <f>sens_22_23!D79</f>
        <v>24</v>
      </c>
      <c r="F13" s="268">
        <f>sens_22_23!G79</f>
        <v>2</v>
      </c>
      <c r="G13" s="88"/>
    </row>
    <row r="14" spans="1:7">
      <c r="A14" s="153" t="s">
        <v>1061</v>
      </c>
      <c r="B14" s="155" t="s">
        <v>17</v>
      </c>
      <c r="C14" s="155">
        <v>1</v>
      </c>
      <c r="D14" s="155">
        <v>1</v>
      </c>
      <c r="E14" s="155">
        <f>sens_22_23!H17</f>
        <v>22</v>
      </c>
      <c r="F14" s="155">
        <v>1</v>
      </c>
      <c r="G14" s="88"/>
    </row>
    <row r="15" spans="1:7">
      <c r="A15" s="153" t="s">
        <v>1058</v>
      </c>
      <c r="B15" s="155" t="s">
        <v>1059</v>
      </c>
      <c r="C15" s="155">
        <v>1</v>
      </c>
      <c r="D15" s="155">
        <v>1</v>
      </c>
      <c r="E15" s="155">
        <f>sens_22_23!H24</f>
        <v>26</v>
      </c>
      <c r="F15" s="155">
        <v>1</v>
      </c>
      <c r="G15" s="88"/>
    </row>
    <row r="16" spans="1:7">
      <c r="A16" s="153" t="s">
        <v>604</v>
      </c>
      <c r="B16" s="155" t="s">
        <v>17</v>
      </c>
      <c r="C16" s="155">
        <v>1</v>
      </c>
      <c r="D16" s="155">
        <v>1</v>
      </c>
      <c r="E16" s="155">
        <f>sens_22_23!H21</f>
        <v>26</v>
      </c>
      <c r="F16" s="155">
        <v>1</v>
      </c>
      <c r="G16" s="88"/>
    </row>
    <row r="17" spans="1:7">
      <c r="A17" s="153" t="s">
        <v>492</v>
      </c>
      <c r="B17" s="155" t="s">
        <v>17</v>
      </c>
      <c r="C17" s="155">
        <v>1</v>
      </c>
      <c r="D17" s="155">
        <v>1</v>
      </c>
      <c r="E17" s="155">
        <f>sens_22_23!H27</f>
        <v>24</v>
      </c>
      <c r="F17" s="155">
        <v>1</v>
      </c>
      <c r="G17" s="88"/>
    </row>
    <row r="18" spans="1:7">
      <c r="A18" s="153" t="s">
        <v>1060</v>
      </c>
      <c r="B18" s="155" t="s">
        <v>17</v>
      </c>
      <c r="C18" s="155">
        <v>1</v>
      </c>
      <c r="D18" s="155">
        <v>1</v>
      </c>
      <c r="E18" s="155">
        <f>sens_22_23!H15</f>
        <v>18</v>
      </c>
      <c r="F18" s="155">
        <v>1</v>
      </c>
      <c r="G18" s="88"/>
    </row>
    <row r="19" spans="1:7">
      <c r="A19" s="251" t="s">
        <v>311</v>
      </c>
      <c r="B19" s="252" t="s">
        <v>657</v>
      </c>
      <c r="C19" s="252">
        <v>1</v>
      </c>
      <c r="D19" s="252">
        <v>2</v>
      </c>
      <c r="E19" s="252">
        <f>sens_22_23!H25+sens_22_23!H26</f>
        <v>56</v>
      </c>
      <c r="F19" s="252">
        <v>2</v>
      </c>
      <c r="G19" s="88"/>
    </row>
    <row r="20" spans="1:7">
      <c r="A20" s="153" t="s">
        <v>650</v>
      </c>
      <c r="B20" s="155" t="s">
        <v>17</v>
      </c>
      <c r="C20" s="155">
        <v>1</v>
      </c>
      <c r="D20" s="155">
        <v>1</v>
      </c>
      <c r="E20" s="155">
        <f>sens_22_23!H9</f>
        <v>23</v>
      </c>
      <c r="F20" s="155">
        <v>1</v>
      </c>
      <c r="G20" s="88"/>
    </row>
    <row r="21" spans="1:7">
      <c r="A21" s="258" t="s">
        <v>324</v>
      </c>
      <c r="B21" s="268" t="s">
        <v>17</v>
      </c>
      <c r="C21" s="268">
        <v>1</v>
      </c>
      <c r="D21" s="268">
        <v>1</v>
      </c>
      <c r="E21" s="268">
        <f>sens_22_23!D80</f>
        <v>24</v>
      </c>
      <c r="F21" s="268">
        <f>sens_22_23!G80</f>
        <v>2</v>
      </c>
      <c r="G21" s="88"/>
    </row>
    <row r="22" spans="1:7">
      <c r="A22" s="153" t="s">
        <v>574</v>
      </c>
      <c r="B22" s="155" t="s">
        <v>17</v>
      </c>
      <c r="C22" s="155">
        <v>1</v>
      </c>
      <c r="D22" s="155">
        <v>1</v>
      </c>
      <c r="E22" s="155">
        <f>sens_22_23!H18</f>
        <v>27</v>
      </c>
      <c r="F22" s="155">
        <v>1</v>
      </c>
      <c r="G22" s="88"/>
    </row>
    <row r="23" spans="1:7">
      <c r="A23" s="153" t="s">
        <v>651</v>
      </c>
      <c r="B23" s="155" t="s">
        <v>17</v>
      </c>
      <c r="C23" s="155">
        <v>1</v>
      </c>
      <c r="D23" s="155">
        <v>2</v>
      </c>
      <c r="E23" s="155">
        <f>sens_22_23!H7+sens_22_23!H8</f>
        <v>45</v>
      </c>
      <c r="F23" s="155">
        <v>2</v>
      </c>
      <c r="G23" s="88"/>
    </row>
    <row r="24" spans="1:7">
      <c r="A24" s="153" t="s">
        <v>1062</v>
      </c>
      <c r="B24" s="155" t="s">
        <v>17</v>
      </c>
      <c r="C24" s="155">
        <v>1</v>
      </c>
      <c r="D24" s="155">
        <v>2</v>
      </c>
      <c r="E24" s="155">
        <f>sens_22_23!H22+sens_22_23!H23</f>
        <v>43</v>
      </c>
      <c r="F24" s="155">
        <v>2</v>
      </c>
      <c r="G24" s="88"/>
    </row>
    <row r="25" spans="1:7">
      <c r="A25" s="153" t="s">
        <v>1053</v>
      </c>
      <c r="B25" s="155" t="s">
        <v>17</v>
      </c>
      <c r="C25" s="155">
        <v>1</v>
      </c>
      <c r="D25" s="155">
        <v>2</v>
      </c>
      <c r="E25" s="155">
        <f>sens_22_23!H4+sens_22_23!H5</f>
        <v>38</v>
      </c>
      <c r="F25" s="155">
        <v>2</v>
      </c>
      <c r="G25" s="88"/>
    </row>
    <row r="26" spans="1:7">
      <c r="A26" s="251" t="s">
        <v>738</v>
      </c>
      <c r="B26" s="252" t="s">
        <v>657</v>
      </c>
      <c r="C26" s="252">
        <f>C59</f>
        <v>1</v>
      </c>
      <c r="D26" s="252">
        <f>D59</f>
        <v>1</v>
      </c>
      <c r="E26" s="252">
        <f>E59</f>
        <v>21</v>
      </c>
      <c r="F26" s="252">
        <f>F59</f>
        <v>2</v>
      </c>
      <c r="G26" s="88"/>
    </row>
    <row r="27" spans="1:7">
      <c r="A27" s="153" t="s">
        <v>1063</v>
      </c>
      <c r="B27" s="155" t="s">
        <v>17</v>
      </c>
      <c r="C27" s="155">
        <v>1</v>
      </c>
      <c r="D27" s="155">
        <v>1</v>
      </c>
      <c r="E27" s="155">
        <f>sens_22_23!H20</f>
        <v>22</v>
      </c>
      <c r="F27" s="155">
        <v>1</v>
      </c>
      <c r="G27" s="88"/>
    </row>
    <row r="28" spans="1:7" s="89" customFormat="1" ht="12.75">
      <c r="A28" s="98" t="s">
        <v>1064</v>
      </c>
      <c r="B28" s="98"/>
      <c r="C28" s="98">
        <f>SUM(C3:C27)</f>
        <v>26</v>
      </c>
      <c r="D28" s="98">
        <f>SUM(D3:D27)</f>
        <v>35</v>
      </c>
      <c r="E28" s="98">
        <f>SUM(E3:E27)</f>
        <v>815</v>
      </c>
      <c r="F28" s="98">
        <f>SUM(F3:F27)</f>
        <v>40</v>
      </c>
      <c r="G28" s="99">
        <v>25</v>
      </c>
    </row>
    <row r="29" spans="1:7" s="89" customFormat="1" ht="12.75">
      <c r="A29" s="100"/>
      <c r="B29" s="100"/>
      <c r="C29" s="101">
        <f>C28-C5-C19-C26</f>
        <v>23</v>
      </c>
      <c r="D29" s="101">
        <f>D28-D5-D19-D26</f>
        <v>30</v>
      </c>
      <c r="E29" s="101">
        <f>E28-E5-E19-E26</f>
        <v>692</v>
      </c>
      <c r="F29" s="101">
        <f>F28-F5-F19-F26</f>
        <v>33</v>
      </c>
      <c r="G29" s="101">
        <f>G28-3</f>
        <v>22</v>
      </c>
    </row>
    <row r="30" spans="1:7">
      <c r="A30" s="92" t="s">
        <v>1222</v>
      </c>
    </row>
    <row r="31" spans="1:7">
      <c r="A31" s="97" t="s">
        <v>1</v>
      </c>
      <c r="B31" s="97" t="s">
        <v>7</v>
      </c>
      <c r="C31" s="97" t="s">
        <v>8</v>
      </c>
      <c r="D31" s="97" t="s">
        <v>9</v>
      </c>
      <c r="E31" s="97" t="s">
        <v>10</v>
      </c>
      <c r="F31" s="97" t="s">
        <v>11</v>
      </c>
    </row>
    <row r="32" spans="1:7">
      <c r="A32" s="258" t="s">
        <v>3</v>
      </c>
      <c r="B32" s="268" t="s">
        <v>12</v>
      </c>
      <c r="C32" s="268">
        <v>3</v>
      </c>
      <c r="D32" s="268">
        <v>3</v>
      </c>
      <c r="E32" s="268">
        <f>sens_22_23!D94+sens_22_23!D97+sens_22_23!D103</f>
        <v>74</v>
      </c>
      <c r="F32" s="199">
        <f>2+2+1.5</f>
        <v>5.5</v>
      </c>
    </row>
    <row r="33" spans="1:7">
      <c r="A33" s="258" t="s">
        <v>772</v>
      </c>
      <c r="B33" s="268" t="s">
        <v>12</v>
      </c>
      <c r="C33" s="268">
        <v>1</v>
      </c>
      <c r="D33" s="268">
        <v>1</v>
      </c>
      <c r="E33" s="268">
        <f>sens_22_23!D98</f>
        <v>24</v>
      </c>
      <c r="F33" s="268">
        <v>2</v>
      </c>
    </row>
    <row r="34" spans="1:7">
      <c r="A34" s="258" t="s">
        <v>763</v>
      </c>
      <c r="B34" s="268" t="s">
        <v>12</v>
      </c>
      <c r="C34" s="268">
        <v>1</v>
      </c>
      <c r="D34" s="268">
        <v>1</v>
      </c>
      <c r="E34" s="268">
        <f>sens_22_23!D93</f>
        <v>25</v>
      </c>
      <c r="F34" s="268">
        <v>2</v>
      </c>
    </row>
    <row r="35" spans="1:7">
      <c r="A35" s="269" t="s">
        <v>658</v>
      </c>
      <c r="B35" s="263" t="s">
        <v>12</v>
      </c>
      <c r="C35" s="268">
        <v>1</v>
      </c>
      <c r="D35" s="268">
        <v>1</v>
      </c>
      <c r="E35" s="268">
        <f>sens_22_23!D95</f>
        <v>20</v>
      </c>
      <c r="F35" s="268">
        <v>2</v>
      </c>
    </row>
    <row r="36" spans="1:7">
      <c r="A36" s="269" t="s">
        <v>538</v>
      </c>
      <c r="B36" s="263" t="s">
        <v>12</v>
      </c>
      <c r="C36" s="268">
        <v>1</v>
      </c>
      <c r="D36" s="268">
        <v>1</v>
      </c>
      <c r="E36" s="268">
        <f>sens_22_23!D101</f>
        <v>25</v>
      </c>
      <c r="F36" s="199">
        <v>1.5</v>
      </c>
    </row>
    <row r="37" spans="1:7">
      <c r="A37" s="269" t="s">
        <v>775</v>
      </c>
      <c r="B37" s="263" t="s">
        <v>12</v>
      </c>
      <c r="C37" s="268">
        <v>1</v>
      </c>
      <c r="D37" s="268">
        <v>1</v>
      </c>
      <c r="E37" s="268">
        <f>sens_22_23!D99</f>
        <v>23</v>
      </c>
      <c r="F37" s="268">
        <f>2</f>
        <v>2</v>
      </c>
    </row>
    <row r="38" spans="1:7">
      <c r="A38" s="269" t="s">
        <v>602</v>
      </c>
      <c r="B38" s="263" t="s">
        <v>12</v>
      </c>
      <c r="C38" s="268">
        <v>1</v>
      </c>
      <c r="D38" s="268">
        <v>1</v>
      </c>
      <c r="E38" s="268">
        <f>sens_22_23!D81</f>
        <v>26</v>
      </c>
      <c r="F38" s="268">
        <v>2</v>
      </c>
    </row>
    <row r="39" spans="1:7">
      <c r="A39" s="269" t="s">
        <v>1068</v>
      </c>
      <c r="B39" s="263" t="s">
        <v>12</v>
      </c>
      <c r="C39" s="268">
        <v>1</v>
      </c>
      <c r="D39" s="268">
        <v>1</v>
      </c>
      <c r="E39" s="268">
        <f>sens_22_23!D96</f>
        <v>26</v>
      </c>
      <c r="F39" s="268">
        <v>2</v>
      </c>
    </row>
    <row r="40" spans="1:7" s="89" customFormat="1" ht="12.75">
      <c r="A40" s="98" t="s">
        <v>1065</v>
      </c>
      <c r="B40" s="98"/>
      <c r="C40" s="98">
        <f>SUM(C32:C39)</f>
        <v>10</v>
      </c>
      <c r="D40" s="98">
        <f>SUM(D32:D39)</f>
        <v>10</v>
      </c>
      <c r="E40" s="98">
        <f>SUM(E32:E39)</f>
        <v>243</v>
      </c>
      <c r="F40" s="98">
        <f>SUM(F32:F39)</f>
        <v>19</v>
      </c>
      <c r="G40" s="99">
        <v>8</v>
      </c>
    </row>
    <row r="41" spans="1:7" s="104" customFormat="1" ht="12.75">
      <c r="A41" s="87"/>
      <c r="B41" s="87"/>
      <c r="C41" s="87">
        <f>C40</f>
        <v>10</v>
      </c>
      <c r="D41" s="87">
        <f>D40</f>
        <v>10</v>
      </c>
      <c r="E41" s="87">
        <f>E40</f>
        <v>243</v>
      </c>
      <c r="F41" s="87">
        <f>F40</f>
        <v>19</v>
      </c>
      <c r="G41" s="101">
        <f>G40</f>
        <v>8</v>
      </c>
    </row>
    <row r="42" spans="1:7">
      <c r="A42" s="92" t="s">
        <v>1041</v>
      </c>
    </row>
    <row r="43" spans="1:7">
      <c r="A43" s="97" t="s">
        <v>1</v>
      </c>
      <c r="B43" s="97" t="s">
        <v>7</v>
      </c>
      <c r="C43" s="97" t="s">
        <v>8</v>
      </c>
      <c r="D43" s="97" t="s">
        <v>9</v>
      </c>
      <c r="E43" s="97" t="s">
        <v>10</v>
      </c>
      <c r="F43" s="97" t="s">
        <v>11</v>
      </c>
    </row>
    <row r="44" spans="1:7">
      <c r="A44" s="258" t="s">
        <v>660</v>
      </c>
      <c r="B44" s="268" t="s">
        <v>18</v>
      </c>
      <c r="C44" s="268">
        <v>1</v>
      </c>
      <c r="D44" s="268">
        <v>1</v>
      </c>
      <c r="E44" s="268">
        <f>sens_22_23!D100</f>
        <v>17</v>
      </c>
      <c r="F44" s="268">
        <f>2</f>
        <v>2</v>
      </c>
    </row>
    <row r="45" spans="1:7">
      <c r="A45" s="98" t="s">
        <v>1066</v>
      </c>
      <c r="B45" s="98"/>
      <c r="C45" s="98">
        <f t="shared" ref="C45:F46" si="0">C44</f>
        <v>1</v>
      </c>
      <c r="D45" s="98">
        <f t="shared" si="0"/>
        <v>1</v>
      </c>
      <c r="E45" s="98">
        <f t="shared" si="0"/>
        <v>17</v>
      </c>
      <c r="F45" s="98">
        <f t="shared" si="0"/>
        <v>2</v>
      </c>
      <c r="G45" s="99">
        <v>1</v>
      </c>
    </row>
    <row r="46" spans="1:7" s="104" customFormat="1" ht="12.75">
      <c r="A46" s="87"/>
      <c r="B46" s="87"/>
      <c r="C46" s="87">
        <f t="shared" si="0"/>
        <v>1</v>
      </c>
      <c r="D46" s="87">
        <f t="shared" si="0"/>
        <v>1</v>
      </c>
      <c r="E46" s="87">
        <f t="shared" si="0"/>
        <v>17</v>
      </c>
      <c r="F46" s="87">
        <f t="shared" si="0"/>
        <v>2</v>
      </c>
      <c r="G46" s="101">
        <f>G45</f>
        <v>1</v>
      </c>
    </row>
    <row r="47" spans="1:7">
      <c r="A47" s="92" t="s">
        <v>1224</v>
      </c>
    </row>
    <row r="48" spans="1:7">
      <c r="A48" s="97" t="s">
        <v>1</v>
      </c>
      <c r="B48" s="97" t="s">
        <v>7</v>
      </c>
      <c r="C48" s="97" t="s">
        <v>8</v>
      </c>
      <c r="D48" s="97" t="s">
        <v>9</v>
      </c>
      <c r="E48" s="97" t="s">
        <v>10</v>
      </c>
      <c r="F48" s="97" t="s">
        <v>11</v>
      </c>
    </row>
    <row r="49" spans="1:7">
      <c r="A49" s="247"/>
      <c r="B49" s="97"/>
      <c r="C49" s="97"/>
      <c r="D49" s="97"/>
      <c r="E49" s="97"/>
      <c r="F49" s="97"/>
    </row>
    <row r="50" spans="1:7">
      <c r="A50" s="98" t="s">
        <v>1067</v>
      </c>
      <c r="B50" s="98"/>
      <c r="C50" s="98">
        <f>C49</f>
        <v>0</v>
      </c>
      <c r="D50" s="98">
        <f>D49</f>
        <v>0</v>
      </c>
      <c r="E50" s="98">
        <f>E49</f>
        <v>0</v>
      </c>
      <c r="F50" s="98">
        <f>F49</f>
        <v>0</v>
      </c>
      <c r="G50" s="99">
        <v>0</v>
      </c>
    </row>
    <row r="51" spans="1:7">
      <c r="C51" s="88">
        <v>0</v>
      </c>
      <c r="D51" s="88">
        <v>0</v>
      </c>
      <c r="E51" s="88">
        <v>0</v>
      </c>
      <c r="F51" s="88">
        <v>0</v>
      </c>
      <c r="G51" s="105">
        <v>0</v>
      </c>
    </row>
    <row r="52" spans="1:7">
      <c r="A52" s="92" t="s">
        <v>1045</v>
      </c>
    </row>
    <row r="53" spans="1:7">
      <c r="A53" s="97" t="s">
        <v>1</v>
      </c>
      <c r="B53" s="97" t="s">
        <v>7</v>
      </c>
      <c r="C53" s="97" t="s">
        <v>8</v>
      </c>
      <c r="D53" s="97" t="s">
        <v>9</v>
      </c>
      <c r="E53" s="97" t="s">
        <v>10</v>
      </c>
      <c r="F53" s="97" t="s">
        <v>11</v>
      </c>
    </row>
    <row r="54" spans="1:7">
      <c r="A54" s="153" t="s">
        <v>745</v>
      </c>
      <c r="B54" s="155" t="s">
        <v>657</v>
      </c>
      <c r="C54" s="155">
        <f>C5</f>
        <v>1</v>
      </c>
      <c r="D54" s="155">
        <f>D5</f>
        <v>2</v>
      </c>
      <c r="E54" s="268">
        <f>E5</f>
        <v>46</v>
      </c>
      <c r="F54" s="155">
        <f>F5</f>
        <v>3</v>
      </c>
    </row>
    <row r="55" spans="1:7">
      <c r="A55" s="251" t="s">
        <v>1055</v>
      </c>
      <c r="B55" s="252" t="s">
        <v>575</v>
      </c>
      <c r="C55" s="252">
        <v>1</v>
      </c>
      <c r="D55" s="252">
        <v>2</v>
      </c>
      <c r="E55" s="252">
        <f>sens_22_23!H32+sens_22_23!H33</f>
        <v>56</v>
      </c>
      <c r="F55" s="252">
        <v>2</v>
      </c>
    </row>
    <row r="56" spans="1:7">
      <c r="A56" s="251" t="s">
        <v>1058</v>
      </c>
      <c r="B56" s="252" t="s">
        <v>1059</v>
      </c>
      <c r="C56" s="252">
        <f>C15</f>
        <v>1</v>
      </c>
      <c r="D56" s="252">
        <f>D15</f>
        <v>1</v>
      </c>
      <c r="E56" s="252">
        <f>E15</f>
        <v>26</v>
      </c>
      <c r="F56" s="252">
        <f>F15</f>
        <v>1</v>
      </c>
    </row>
    <row r="57" spans="1:7">
      <c r="A57" s="153" t="s">
        <v>311</v>
      </c>
      <c r="B57" s="155" t="s">
        <v>657</v>
      </c>
      <c r="C57" s="155">
        <v>1</v>
      </c>
      <c r="D57" s="155">
        <v>2</v>
      </c>
      <c r="E57" s="155">
        <f>sens_22_23!H25+sens_22_23!H26</f>
        <v>56</v>
      </c>
      <c r="F57" s="155">
        <v>2</v>
      </c>
    </row>
    <row r="58" spans="1:7">
      <c r="A58" s="277" t="s">
        <v>609</v>
      </c>
      <c r="B58" s="278" t="s">
        <v>610</v>
      </c>
      <c r="C58" s="278">
        <f>C82</f>
        <v>3</v>
      </c>
      <c r="D58" s="278">
        <f>D82</f>
        <v>5</v>
      </c>
      <c r="E58" s="278">
        <f>E82</f>
        <v>133</v>
      </c>
      <c r="F58" s="278">
        <f>F82</f>
        <v>4.5</v>
      </c>
    </row>
    <row r="59" spans="1:7">
      <c r="A59" s="258" t="s">
        <v>738</v>
      </c>
      <c r="B59" s="268" t="s">
        <v>657</v>
      </c>
      <c r="C59" s="268">
        <v>1</v>
      </c>
      <c r="D59" s="268">
        <v>1</v>
      </c>
      <c r="E59" s="268">
        <f>sens_22_23!D84</f>
        <v>21</v>
      </c>
      <c r="F59" s="268">
        <f>sens_22_23!G84</f>
        <v>2</v>
      </c>
    </row>
    <row r="60" spans="1:7">
      <c r="A60" s="98" t="s">
        <v>1070</v>
      </c>
      <c r="B60" s="98"/>
      <c r="C60" s="98">
        <f>SUM(C54:C59)</f>
        <v>8</v>
      </c>
      <c r="D60" s="98">
        <f>SUM(D54:D59)</f>
        <v>13</v>
      </c>
      <c r="E60" s="98">
        <f>SUM(E54:E59)</f>
        <v>338</v>
      </c>
      <c r="F60" s="98">
        <f>SUM(F54:F59)</f>
        <v>14.5</v>
      </c>
      <c r="G60" s="99">
        <v>6</v>
      </c>
    </row>
    <row r="61" spans="1:7" s="104" customFormat="1" ht="12.75">
      <c r="A61" s="87"/>
      <c r="B61" s="87"/>
      <c r="C61" s="87">
        <f>C60-C55-C56-C58</f>
        <v>3</v>
      </c>
      <c r="D61" s="87">
        <f>D60-D55-D56-D58</f>
        <v>5</v>
      </c>
      <c r="E61" s="87">
        <f>E60-E55-E56-E58</f>
        <v>123</v>
      </c>
      <c r="F61" s="87">
        <f>F60-F55-F56-F58</f>
        <v>7</v>
      </c>
      <c r="G61" s="101">
        <f>G60-3</f>
        <v>3</v>
      </c>
    </row>
    <row r="62" spans="1:7">
      <c r="A62" s="92" t="s">
        <v>1096</v>
      </c>
    </row>
    <row r="63" spans="1:7">
      <c r="A63" s="247"/>
      <c r="B63" s="97"/>
      <c r="C63" s="97"/>
      <c r="D63" s="97"/>
      <c r="E63" s="97"/>
      <c r="F63" s="97"/>
    </row>
    <row r="64" spans="1:7">
      <c r="A64" s="251" t="s">
        <v>1058</v>
      </c>
      <c r="B64" s="252" t="s">
        <v>1059</v>
      </c>
      <c r="C64" s="252">
        <f>C15</f>
        <v>1</v>
      </c>
      <c r="D64" s="252">
        <f>D15</f>
        <v>1</v>
      </c>
      <c r="E64" s="252">
        <f>E15</f>
        <v>26</v>
      </c>
      <c r="F64" s="252">
        <f>F15</f>
        <v>1</v>
      </c>
    </row>
    <row r="65" spans="1:7">
      <c r="A65" s="98" t="s">
        <v>1071</v>
      </c>
      <c r="B65" s="98"/>
      <c r="C65" s="98">
        <f>C64</f>
        <v>1</v>
      </c>
      <c r="D65" s="98">
        <f>D64</f>
        <v>1</v>
      </c>
      <c r="E65" s="98">
        <f>E64</f>
        <v>26</v>
      </c>
      <c r="F65" s="98">
        <f>F64</f>
        <v>1</v>
      </c>
      <c r="G65" s="99">
        <v>1</v>
      </c>
    </row>
    <row r="66" spans="1:7">
      <c r="C66" s="88">
        <v>0</v>
      </c>
      <c r="D66" s="88">
        <v>0</v>
      </c>
      <c r="E66" s="88">
        <v>0</v>
      </c>
      <c r="F66" s="88">
        <v>0</v>
      </c>
      <c r="G66" s="105">
        <v>0</v>
      </c>
    </row>
    <row r="68" spans="1:7">
      <c r="A68" s="92" t="s">
        <v>1043</v>
      </c>
    </row>
    <row r="69" spans="1:7">
      <c r="A69" s="97" t="s">
        <v>1</v>
      </c>
      <c r="B69" s="97" t="s">
        <v>7</v>
      </c>
      <c r="C69" s="97" t="s">
        <v>8</v>
      </c>
      <c r="D69" s="97" t="s">
        <v>9</v>
      </c>
      <c r="E69" s="97" t="s">
        <v>10</v>
      </c>
      <c r="F69" s="97" t="s">
        <v>11</v>
      </c>
    </row>
    <row r="70" spans="1:7">
      <c r="A70" s="153" t="s">
        <v>34</v>
      </c>
      <c r="B70" s="155" t="s">
        <v>15</v>
      </c>
      <c r="C70" s="155">
        <v>1</v>
      </c>
      <c r="D70" s="155">
        <v>3</v>
      </c>
      <c r="E70" s="155">
        <f>sens_22_23!D55+sens_22_23!D56+sens_22_23!D57</f>
        <v>87</v>
      </c>
      <c r="F70" s="155">
        <f>(sens_22_23!G55+sens_22_23!G56+sens_22_23!G57)/2</f>
        <v>1.5</v>
      </c>
    </row>
    <row r="71" spans="1:7">
      <c r="A71" s="258" t="s">
        <v>652</v>
      </c>
      <c r="B71" s="268" t="s">
        <v>14</v>
      </c>
      <c r="C71" s="268">
        <v>1</v>
      </c>
      <c r="D71" s="268">
        <v>1</v>
      </c>
      <c r="E71" s="268">
        <f>sens_22_23!D86</f>
        <v>22</v>
      </c>
      <c r="F71" s="268">
        <f>sens_22_23!G86</f>
        <v>2</v>
      </c>
    </row>
    <row r="72" spans="1:7">
      <c r="A72" s="258" t="s">
        <v>723</v>
      </c>
      <c r="B72" s="268" t="s">
        <v>15</v>
      </c>
      <c r="C72" s="268">
        <v>1</v>
      </c>
      <c r="D72" s="268">
        <v>1</v>
      </c>
      <c r="E72" s="268">
        <f>sens_22_23!D78</f>
        <v>27</v>
      </c>
      <c r="F72" s="268">
        <f>sens_22_23!G78</f>
        <v>2</v>
      </c>
    </row>
    <row r="73" spans="1:7">
      <c r="A73" s="153" t="s">
        <v>684</v>
      </c>
      <c r="B73" s="155" t="s">
        <v>15</v>
      </c>
      <c r="C73" s="155">
        <v>1</v>
      </c>
      <c r="D73" s="155">
        <v>3</v>
      </c>
      <c r="E73" s="155">
        <f>sens_22_23!D58+sens_22_23!D59+sens_22_23!D60</f>
        <v>79</v>
      </c>
      <c r="F73" s="155">
        <f>(sens_22_23!G58+sens_22_23!G59+sens_22_23!G60)/2</f>
        <v>3</v>
      </c>
    </row>
    <row r="74" spans="1:7">
      <c r="A74" s="258" t="s">
        <v>435</v>
      </c>
      <c r="B74" s="268" t="s">
        <v>1069</v>
      </c>
      <c r="C74" s="268">
        <v>1</v>
      </c>
      <c r="D74" s="268">
        <v>1</v>
      </c>
      <c r="E74" s="268">
        <f>sens_22_23!D82</f>
        <v>25</v>
      </c>
      <c r="F74" s="268">
        <f>sens_22_23!G82</f>
        <v>2</v>
      </c>
    </row>
    <row r="75" spans="1:7">
      <c r="A75" s="258" t="s">
        <v>572</v>
      </c>
      <c r="B75" s="268" t="s">
        <v>15</v>
      </c>
      <c r="C75" s="268">
        <v>1</v>
      </c>
      <c r="D75" s="268">
        <v>1</v>
      </c>
      <c r="E75" s="268">
        <f>sens_22_23!D89</f>
        <v>27</v>
      </c>
      <c r="F75" s="268">
        <f>sens_22_23!G89</f>
        <v>2</v>
      </c>
    </row>
    <row r="76" spans="1:7">
      <c r="A76" s="153" t="s">
        <v>180</v>
      </c>
      <c r="B76" s="155" t="s">
        <v>15</v>
      </c>
      <c r="C76" s="155">
        <v>1</v>
      </c>
      <c r="D76" s="155">
        <v>4</v>
      </c>
      <c r="E76" s="155">
        <f>sens_22_23!D61+sens_22_23!D62+sens_22_23!D63+sens_22_23!D64</f>
        <v>99</v>
      </c>
      <c r="F76" s="155">
        <f>(sens_22_23!G61+sens_22_23!G62+sens_22_23!G63+sens_22_23!G64)/2</f>
        <v>4</v>
      </c>
    </row>
    <row r="77" spans="1:7">
      <c r="A77" s="258" t="s">
        <v>199</v>
      </c>
      <c r="B77" s="268" t="s">
        <v>15</v>
      </c>
      <c r="C77" s="268">
        <v>1</v>
      </c>
      <c r="D77" s="268">
        <v>1</v>
      </c>
      <c r="E77" s="268">
        <f>sens_22_23!D102</f>
        <v>25</v>
      </c>
      <c r="F77" s="199">
        <f>sens_22_23!G102</f>
        <v>1.5</v>
      </c>
    </row>
    <row r="78" spans="1:7">
      <c r="A78" s="258" t="s">
        <v>537</v>
      </c>
      <c r="B78" s="268" t="s">
        <v>15</v>
      </c>
      <c r="C78" s="268">
        <v>1</v>
      </c>
      <c r="D78" s="268">
        <v>1</v>
      </c>
      <c r="E78" s="268">
        <f>sens_22_23!D85</f>
        <v>28</v>
      </c>
      <c r="F78" s="268">
        <f>sens_22_23!G85</f>
        <v>2</v>
      </c>
    </row>
    <row r="79" spans="1:7">
      <c r="A79" s="258" t="s">
        <v>744</v>
      </c>
      <c r="B79" s="268" t="s">
        <v>15</v>
      </c>
      <c r="C79" s="268">
        <v>1</v>
      </c>
      <c r="D79" s="268">
        <v>1</v>
      </c>
      <c r="E79" s="268">
        <f>sens_22_23!D87</f>
        <v>27</v>
      </c>
      <c r="F79" s="268">
        <f>sens_22_23!G87</f>
        <v>2</v>
      </c>
    </row>
    <row r="80" spans="1:7">
      <c r="A80" s="153" t="s">
        <v>613</v>
      </c>
      <c r="B80" s="155" t="s">
        <v>15</v>
      </c>
      <c r="C80" s="155">
        <f>2+9</f>
        <v>11</v>
      </c>
      <c r="D80" s="155">
        <f>SUM(sens_22_23!H40:H54)+sens_22_23!H90+sens_22_23!H91</f>
        <v>22</v>
      </c>
      <c r="E80" s="155">
        <f>SUM(sens_22_23!D40:D54)+sens_22_23!D90+sens_22_23!D91</f>
        <v>548</v>
      </c>
      <c r="F80" s="155">
        <f>SUM(sens_22_23!G40:G54)/2+sens_22_23!G90+sens_22_23!G91</f>
        <v>17</v>
      </c>
    </row>
    <row r="81" spans="1:14">
      <c r="A81" s="258" t="s">
        <v>749</v>
      </c>
      <c r="B81" s="268" t="s">
        <v>15</v>
      </c>
      <c r="C81" s="268">
        <v>1</v>
      </c>
      <c r="D81" s="268">
        <v>1</v>
      </c>
      <c r="E81" s="268">
        <f>sens_22_23!D92</f>
        <v>25</v>
      </c>
      <c r="F81" s="199">
        <f>sens_22_23!G92</f>
        <v>1.5</v>
      </c>
    </row>
    <row r="82" spans="1:14">
      <c r="A82" s="153" t="s">
        <v>609</v>
      </c>
      <c r="B82" s="155" t="s">
        <v>610</v>
      </c>
      <c r="C82" s="155">
        <v>3</v>
      </c>
      <c r="D82" s="155">
        <v>5</v>
      </c>
      <c r="E82" s="155">
        <f>sens_22_23!D65+sens_22_23!D66+sens_22_23!D67+sens_22_23!D68+sens_22_23!D69</f>
        <v>133</v>
      </c>
      <c r="F82" s="155">
        <f>(sens_22_23!G65+sens_22_23!G66+sens_22_23!G67+sens_22_23!G68+sens_22_23!G69)/2</f>
        <v>4.5</v>
      </c>
    </row>
    <row r="83" spans="1:14">
      <c r="A83" s="98" t="s">
        <v>1074</v>
      </c>
      <c r="B83" s="98"/>
      <c r="C83" s="98">
        <f>SUM(C70:C82)</f>
        <v>25</v>
      </c>
      <c r="D83" s="98">
        <f>SUM(D70:D82)</f>
        <v>45</v>
      </c>
      <c r="E83" s="98">
        <f>SUM(E70:E82)</f>
        <v>1152</v>
      </c>
      <c r="F83" s="98">
        <f>SUM(F70:F82)</f>
        <v>45</v>
      </c>
      <c r="G83" s="99">
        <v>13</v>
      </c>
    </row>
    <row r="84" spans="1:14" s="104" customFormat="1" ht="12.75">
      <c r="A84" s="87"/>
      <c r="B84" s="87"/>
      <c r="C84" s="87">
        <f>C83</f>
        <v>25</v>
      </c>
      <c r="D84" s="87">
        <f>D83</f>
        <v>45</v>
      </c>
      <c r="E84" s="87">
        <f>E83</f>
        <v>1152</v>
      </c>
      <c r="F84" s="87">
        <f>F83</f>
        <v>45</v>
      </c>
      <c r="G84" s="104">
        <v>13</v>
      </c>
    </row>
    <row r="85" spans="1:14">
      <c r="A85" s="92" t="s">
        <v>1044</v>
      </c>
    </row>
    <row r="86" spans="1:14">
      <c r="A86" s="97" t="s">
        <v>1</v>
      </c>
      <c r="B86" s="97" t="s">
        <v>7</v>
      </c>
      <c r="C86" s="97" t="s">
        <v>8</v>
      </c>
      <c r="D86" s="97" t="s">
        <v>9</v>
      </c>
      <c r="E86" s="97" t="s">
        <v>10</v>
      </c>
      <c r="F86" s="97" t="s">
        <v>11</v>
      </c>
    </row>
    <row r="87" spans="1:14">
      <c r="A87" s="251" t="s">
        <v>435</v>
      </c>
      <c r="B87" s="252" t="s">
        <v>1069</v>
      </c>
      <c r="C87" s="252">
        <v>1</v>
      </c>
      <c r="D87" s="252">
        <v>1</v>
      </c>
      <c r="E87" s="252">
        <f>sens_22_23!D82</f>
        <v>25</v>
      </c>
      <c r="F87" s="252">
        <v>2</v>
      </c>
    </row>
    <row r="88" spans="1:14">
      <c r="A88" s="98" t="s">
        <v>1075</v>
      </c>
      <c r="B88" s="98"/>
      <c r="C88" s="98">
        <f>C87</f>
        <v>1</v>
      </c>
      <c r="D88" s="98">
        <f>D87</f>
        <v>1</v>
      </c>
      <c r="E88" s="98">
        <f>E87</f>
        <v>25</v>
      </c>
      <c r="F88" s="98">
        <f>F87</f>
        <v>2</v>
      </c>
      <c r="G88" s="99">
        <v>1</v>
      </c>
    </row>
    <row r="89" spans="1:14">
      <c r="C89" s="88">
        <v>0</v>
      </c>
      <c r="D89" s="88">
        <v>0</v>
      </c>
      <c r="E89" s="88">
        <v>0</v>
      </c>
      <c r="F89" s="88">
        <v>0</v>
      </c>
      <c r="G89" s="92">
        <v>0</v>
      </c>
    </row>
    <row r="91" spans="1:14">
      <c r="I91" s="97" t="s">
        <v>620</v>
      </c>
      <c r="J91" s="120" t="s">
        <v>1049</v>
      </c>
      <c r="M91" s="86" t="s">
        <v>716</v>
      </c>
    </row>
    <row r="92" spans="1:14">
      <c r="A92" s="107" t="s">
        <v>656</v>
      </c>
      <c r="B92" s="97" t="s">
        <v>7</v>
      </c>
      <c r="C92" s="97" t="s">
        <v>8</v>
      </c>
      <c r="D92" s="97" t="s">
        <v>9</v>
      </c>
      <c r="E92" s="97" t="s">
        <v>10</v>
      </c>
      <c r="F92" s="97" t="s">
        <v>11</v>
      </c>
      <c r="G92" s="102" t="s">
        <v>16</v>
      </c>
      <c r="I92" s="103" t="s">
        <v>500</v>
      </c>
      <c r="J92" s="108">
        <f t="shared" ref="J92:J100" si="1">E93</f>
        <v>815</v>
      </c>
      <c r="K92" s="280">
        <f t="shared" ref="K92:K100" si="2">SUM(J92:J92)</f>
        <v>815</v>
      </c>
      <c r="M92" s="103" t="s">
        <v>500</v>
      </c>
      <c r="N92" s="108">
        <f>E29</f>
        <v>692</v>
      </c>
    </row>
    <row r="93" spans="1:14">
      <c r="A93" s="279" t="s">
        <v>500</v>
      </c>
      <c r="B93" s="156" t="s">
        <v>17</v>
      </c>
      <c r="C93" s="156">
        <f>C28</f>
        <v>26</v>
      </c>
      <c r="D93" s="156">
        <f>D28</f>
        <v>35</v>
      </c>
      <c r="E93" s="156">
        <f>E28</f>
        <v>815</v>
      </c>
      <c r="F93" s="156">
        <f>F28</f>
        <v>40</v>
      </c>
      <c r="G93" s="156">
        <f>G28</f>
        <v>25</v>
      </c>
      <c r="I93" s="103" t="s">
        <v>515</v>
      </c>
      <c r="J93" s="108">
        <f t="shared" si="1"/>
        <v>243</v>
      </c>
      <c r="K93" s="280">
        <f t="shared" si="2"/>
        <v>243</v>
      </c>
      <c r="M93" s="103" t="s">
        <v>515</v>
      </c>
      <c r="N93" s="108">
        <f>E41</f>
        <v>243</v>
      </c>
    </row>
    <row r="94" spans="1:14">
      <c r="A94" s="279" t="s">
        <v>515</v>
      </c>
      <c r="B94" s="156" t="s">
        <v>12</v>
      </c>
      <c r="C94" s="156">
        <f>C40</f>
        <v>10</v>
      </c>
      <c r="D94" s="156">
        <f>D40</f>
        <v>10</v>
      </c>
      <c r="E94" s="156">
        <f>E40</f>
        <v>243</v>
      </c>
      <c r="F94" s="156">
        <f>F40</f>
        <v>19</v>
      </c>
      <c r="G94" s="156">
        <f>G40</f>
        <v>8</v>
      </c>
      <c r="I94" s="103" t="s">
        <v>499</v>
      </c>
      <c r="J94" s="108">
        <f t="shared" si="1"/>
        <v>17</v>
      </c>
      <c r="K94" s="280">
        <f t="shared" si="2"/>
        <v>17</v>
      </c>
      <c r="M94" s="103" t="s">
        <v>499</v>
      </c>
      <c r="N94" s="108">
        <f>E46</f>
        <v>17</v>
      </c>
    </row>
    <row r="95" spans="1:14">
      <c r="A95" s="279" t="s">
        <v>499</v>
      </c>
      <c r="B95" s="156" t="s">
        <v>18</v>
      </c>
      <c r="C95" s="156">
        <f>C45</f>
        <v>1</v>
      </c>
      <c r="D95" s="156">
        <f>D45</f>
        <v>1</v>
      </c>
      <c r="E95" s="156">
        <f>E45</f>
        <v>17</v>
      </c>
      <c r="F95" s="156">
        <f>F45</f>
        <v>2</v>
      </c>
      <c r="G95" s="156">
        <f>G45</f>
        <v>1</v>
      </c>
      <c r="I95" s="103" t="s">
        <v>519</v>
      </c>
      <c r="J95" s="108">
        <f t="shared" si="1"/>
        <v>0</v>
      </c>
      <c r="K95" s="280">
        <f t="shared" si="2"/>
        <v>0</v>
      </c>
      <c r="M95" s="103" t="s">
        <v>542</v>
      </c>
      <c r="N95" s="108">
        <f>E61</f>
        <v>123</v>
      </c>
    </row>
    <row r="96" spans="1:14">
      <c r="A96" s="279" t="s">
        <v>1072</v>
      </c>
      <c r="B96" s="156" t="s">
        <v>19</v>
      </c>
      <c r="C96" s="156">
        <f>C50</f>
        <v>0</v>
      </c>
      <c r="D96" s="156">
        <f>D50</f>
        <v>0</v>
      </c>
      <c r="E96" s="156">
        <f>E50</f>
        <v>0</v>
      </c>
      <c r="F96" s="156">
        <f>F50</f>
        <v>0</v>
      </c>
      <c r="G96" s="156">
        <f>G50</f>
        <v>0</v>
      </c>
      <c r="I96" s="103" t="s">
        <v>542</v>
      </c>
      <c r="J96" s="108">
        <f t="shared" si="1"/>
        <v>338</v>
      </c>
      <c r="K96" s="280">
        <f t="shared" si="2"/>
        <v>338</v>
      </c>
      <c r="M96" s="103" t="s">
        <v>501</v>
      </c>
      <c r="N96" s="108">
        <f>E66</f>
        <v>0</v>
      </c>
    </row>
    <row r="97" spans="1:14">
      <c r="A97" s="279" t="s">
        <v>1089</v>
      </c>
      <c r="B97" s="156" t="s">
        <v>14</v>
      </c>
      <c r="C97" s="156">
        <f>C60</f>
        <v>8</v>
      </c>
      <c r="D97" s="156">
        <f>D60</f>
        <v>13</v>
      </c>
      <c r="E97" s="156">
        <f>E60</f>
        <v>338</v>
      </c>
      <c r="F97" s="156">
        <f>F60</f>
        <v>14.5</v>
      </c>
      <c r="G97" s="156">
        <f>G60</f>
        <v>6</v>
      </c>
      <c r="I97" s="103" t="s">
        <v>501</v>
      </c>
      <c r="J97" s="108">
        <f t="shared" si="1"/>
        <v>26</v>
      </c>
      <c r="K97" s="280">
        <f t="shared" si="2"/>
        <v>26</v>
      </c>
      <c r="M97" s="103" t="s">
        <v>543</v>
      </c>
      <c r="N97" s="108">
        <f>E84</f>
        <v>1152</v>
      </c>
    </row>
    <row r="98" spans="1:14">
      <c r="A98" s="279" t="s">
        <v>501</v>
      </c>
      <c r="B98" s="156" t="s">
        <v>20</v>
      </c>
      <c r="C98" s="156">
        <f>C65</f>
        <v>1</v>
      </c>
      <c r="D98" s="156">
        <f>D65</f>
        <v>1</v>
      </c>
      <c r="E98" s="156">
        <f>E65</f>
        <v>26</v>
      </c>
      <c r="F98" s="156">
        <f>F65</f>
        <v>1</v>
      </c>
      <c r="G98" s="156">
        <f>G65</f>
        <v>1</v>
      </c>
      <c r="I98" s="103" t="s">
        <v>543</v>
      </c>
      <c r="J98" s="108">
        <f t="shared" si="1"/>
        <v>1152</v>
      </c>
      <c r="K98" s="280">
        <f t="shared" si="2"/>
        <v>1152</v>
      </c>
      <c r="M98" s="103" t="s">
        <v>503</v>
      </c>
      <c r="N98" s="108">
        <f>E89</f>
        <v>0</v>
      </c>
    </row>
    <row r="99" spans="1:14">
      <c r="A99" s="279" t="s">
        <v>1048</v>
      </c>
      <c r="B99" s="156" t="s">
        <v>15</v>
      </c>
      <c r="C99" s="156">
        <f>C83</f>
        <v>25</v>
      </c>
      <c r="D99" s="156">
        <f>D83</f>
        <v>45</v>
      </c>
      <c r="E99" s="156">
        <f>E83</f>
        <v>1152</v>
      </c>
      <c r="F99" s="156">
        <f>F83</f>
        <v>45</v>
      </c>
      <c r="G99" s="156">
        <f>G83</f>
        <v>13</v>
      </c>
      <c r="I99" s="103" t="s">
        <v>503</v>
      </c>
      <c r="J99" s="108">
        <f t="shared" si="1"/>
        <v>25</v>
      </c>
      <c r="K99" s="280">
        <f t="shared" si="2"/>
        <v>25</v>
      </c>
      <c r="N99" s="86">
        <f>SUM(N92:N98)</f>
        <v>2227</v>
      </c>
    </row>
    <row r="100" spans="1:14">
      <c r="A100" s="279" t="s">
        <v>503</v>
      </c>
      <c r="B100" s="156" t="s">
        <v>15</v>
      </c>
      <c r="C100" s="156">
        <f>C88</f>
        <v>1</v>
      </c>
      <c r="D100" s="156">
        <f>D88</f>
        <v>1</v>
      </c>
      <c r="E100" s="156">
        <f>E88</f>
        <v>25</v>
      </c>
      <c r="F100" s="156">
        <f>F88</f>
        <v>2</v>
      </c>
      <c r="G100" s="156">
        <f>G88</f>
        <v>1</v>
      </c>
      <c r="I100" s="109" t="s">
        <v>419</v>
      </c>
      <c r="J100" s="110">
        <f t="shared" si="1"/>
        <v>2227</v>
      </c>
      <c r="K100" s="280">
        <f t="shared" si="2"/>
        <v>2227</v>
      </c>
    </row>
    <row r="101" spans="1:14">
      <c r="A101" s="204" t="s">
        <v>419</v>
      </c>
      <c r="B101" s="205" t="s">
        <v>21</v>
      </c>
      <c r="C101" s="206">
        <f>C104</f>
        <v>62</v>
      </c>
      <c r="D101" s="206">
        <f>D104</f>
        <v>91</v>
      </c>
      <c r="E101" s="206">
        <f>E104</f>
        <v>2227</v>
      </c>
      <c r="F101" s="206">
        <f>F104</f>
        <v>106</v>
      </c>
      <c r="G101" s="206">
        <f>G104</f>
        <v>47</v>
      </c>
    </row>
    <row r="102" spans="1:14">
      <c r="G102" s="92"/>
      <c r="J102" s="120" t="s">
        <v>1049</v>
      </c>
    </row>
    <row r="103" spans="1:14">
      <c r="G103" s="92"/>
      <c r="H103" s="111"/>
      <c r="I103" s="111"/>
      <c r="J103" s="110">
        <f>J100</f>
        <v>2227</v>
      </c>
      <c r="K103" s="280">
        <f>SUM(J103:J103)</f>
        <v>2227</v>
      </c>
    </row>
    <row r="104" spans="1:14">
      <c r="C104" s="92">
        <f>C29+C41+C46+C51+C61+C66+C84+C89</f>
        <v>62</v>
      </c>
      <c r="D104" s="92">
        <f>D29+D41+D46+D51+D61+D66+D84+D89</f>
        <v>91</v>
      </c>
      <c r="E104" s="92">
        <f>E29+E41+E46+E51+E61+E66+E84+E89</f>
        <v>2227</v>
      </c>
      <c r="F104" s="92">
        <f>F29+F41+F46+F51+F61+F66+F84+F89</f>
        <v>106</v>
      </c>
      <c r="G104" s="86">
        <f>G29+G41+G46+G51+G61+G66+G84+G89</f>
        <v>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164-945B-493D-8AA8-8B9E5A410BF4}">
  <dimension ref="A1:J118"/>
  <sheetViews>
    <sheetView topLeftCell="A89" workbookViewId="0">
      <selection activeCell="A111" sqref="A111:F111"/>
    </sheetView>
  </sheetViews>
  <sheetFormatPr baseColWidth="10" defaultRowHeight="15"/>
  <cols>
    <col min="1" max="1" width="21.5703125" customWidth="1"/>
    <col min="2" max="2" width="37.5703125" customWidth="1"/>
    <col min="3" max="3" width="28.7109375" customWidth="1"/>
    <col min="5" max="5" width="19.85546875" customWidth="1"/>
    <col min="6" max="6" width="16.28515625" customWidth="1"/>
    <col min="9" max="9" width="13" customWidth="1"/>
  </cols>
  <sheetData>
    <row r="1" spans="1:9">
      <c r="A1" t="s">
        <v>835</v>
      </c>
    </row>
    <row r="2" spans="1:9" ht="60">
      <c r="A2" s="212" t="s">
        <v>793</v>
      </c>
      <c r="B2" s="208" t="s">
        <v>794</v>
      </c>
      <c r="C2" s="208" t="s">
        <v>795</v>
      </c>
      <c r="D2" s="208" t="s">
        <v>796</v>
      </c>
      <c r="E2" s="208" t="s">
        <v>797</v>
      </c>
      <c r="F2" s="208" t="s">
        <v>798</v>
      </c>
      <c r="G2" s="208" t="s">
        <v>799</v>
      </c>
      <c r="H2" s="208" t="s">
        <v>800</v>
      </c>
      <c r="I2" s="208" t="s">
        <v>801</v>
      </c>
    </row>
    <row r="3" spans="1:9">
      <c r="A3" s="506" t="s">
        <v>836</v>
      </c>
      <c r="B3" s="154" t="s">
        <v>837</v>
      </c>
      <c r="C3" s="154" t="s">
        <v>838</v>
      </c>
      <c r="D3" s="159" t="s">
        <v>805</v>
      </c>
      <c r="E3" s="154" t="s">
        <v>427</v>
      </c>
      <c r="F3" s="249">
        <v>1</v>
      </c>
      <c r="G3" s="159">
        <v>1</v>
      </c>
      <c r="H3" s="159">
        <v>19</v>
      </c>
      <c r="I3" s="159" t="s">
        <v>806</v>
      </c>
    </row>
    <row r="4" spans="1:9">
      <c r="A4" s="507"/>
      <c r="B4" s="250" t="s">
        <v>839</v>
      </c>
      <c r="C4" s="250" t="s">
        <v>840</v>
      </c>
      <c r="D4" s="159" t="s">
        <v>805</v>
      </c>
      <c r="E4" s="154" t="s">
        <v>644</v>
      </c>
      <c r="F4" s="249">
        <v>1</v>
      </c>
      <c r="G4" s="159">
        <v>1</v>
      </c>
      <c r="H4" s="159">
        <v>12</v>
      </c>
      <c r="I4" s="159" t="s">
        <v>806</v>
      </c>
    </row>
    <row r="5" spans="1:9">
      <c r="A5" s="507"/>
      <c r="B5" s="250" t="s">
        <v>839</v>
      </c>
      <c r="C5" s="250" t="s">
        <v>840</v>
      </c>
      <c r="D5" s="159" t="s">
        <v>805</v>
      </c>
      <c r="E5" s="154" t="s">
        <v>427</v>
      </c>
      <c r="F5" s="249">
        <v>1</v>
      </c>
      <c r="G5" s="159">
        <v>1</v>
      </c>
      <c r="H5" s="159">
        <v>26</v>
      </c>
      <c r="I5" s="159" t="s">
        <v>806</v>
      </c>
    </row>
    <row r="6" spans="1:9">
      <c r="A6" s="507"/>
      <c r="B6" s="154" t="s">
        <v>841</v>
      </c>
      <c r="C6" s="154" t="s">
        <v>842</v>
      </c>
      <c r="D6" s="159" t="s">
        <v>805</v>
      </c>
      <c r="E6" s="154" t="s">
        <v>579</v>
      </c>
      <c r="F6" s="249">
        <v>1</v>
      </c>
      <c r="G6" s="159">
        <v>1</v>
      </c>
      <c r="H6" s="159">
        <v>17</v>
      </c>
      <c r="I6" s="159" t="s">
        <v>806</v>
      </c>
    </row>
    <row r="7" spans="1:9">
      <c r="A7" s="507"/>
      <c r="B7" s="154" t="s">
        <v>843</v>
      </c>
      <c r="C7" s="154" t="s">
        <v>810</v>
      </c>
      <c r="D7" s="159" t="s">
        <v>805</v>
      </c>
      <c r="E7" s="154" t="s">
        <v>428</v>
      </c>
      <c r="F7" s="249">
        <v>1</v>
      </c>
      <c r="G7" s="159">
        <v>1</v>
      </c>
      <c r="H7" s="159">
        <v>21</v>
      </c>
      <c r="I7" s="159" t="s">
        <v>806</v>
      </c>
    </row>
    <row r="8" spans="1:9">
      <c r="A8" s="507"/>
      <c r="B8" s="154" t="s">
        <v>844</v>
      </c>
      <c r="C8" s="154" t="s">
        <v>810</v>
      </c>
      <c r="D8" s="159" t="s">
        <v>805</v>
      </c>
      <c r="E8" s="154" t="s">
        <v>581</v>
      </c>
      <c r="F8" s="249">
        <v>1</v>
      </c>
      <c r="G8" s="159">
        <v>1</v>
      </c>
      <c r="H8" s="159">
        <v>24</v>
      </c>
      <c r="I8" s="159" t="s">
        <v>806</v>
      </c>
    </row>
    <row r="9" spans="1:9">
      <c r="A9" s="507"/>
      <c r="B9" s="154" t="s">
        <v>845</v>
      </c>
      <c r="C9" s="154" t="s">
        <v>592</v>
      </c>
      <c r="D9" s="159" t="s">
        <v>805</v>
      </c>
      <c r="E9" s="154" t="s">
        <v>846</v>
      </c>
      <c r="F9" s="249">
        <v>1</v>
      </c>
      <c r="G9" s="159">
        <v>1</v>
      </c>
      <c r="H9" s="159">
        <v>23</v>
      </c>
      <c r="I9" s="159" t="s">
        <v>806</v>
      </c>
    </row>
    <row r="10" spans="1:9">
      <c r="A10" s="507"/>
      <c r="B10" s="154" t="s">
        <v>847</v>
      </c>
      <c r="C10" s="154" t="s">
        <v>848</v>
      </c>
      <c r="D10" s="159" t="s">
        <v>805</v>
      </c>
      <c r="E10" s="154" t="s">
        <v>579</v>
      </c>
      <c r="F10" s="249">
        <v>1</v>
      </c>
      <c r="G10" s="159">
        <v>1</v>
      </c>
      <c r="H10" s="159">
        <v>23</v>
      </c>
      <c r="I10" s="159" t="s">
        <v>806</v>
      </c>
    </row>
    <row r="11" spans="1:9">
      <c r="A11" s="507"/>
      <c r="B11" s="253" t="s">
        <v>849</v>
      </c>
      <c r="C11" s="253" t="s">
        <v>592</v>
      </c>
      <c r="D11" s="254" t="s">
        <v>805</v>
      </c>
      <c r="E11" s="253" t="s">
        <v>846</v>
      </c>
      <c r="F11" s="255">
        <v>1</v>
      </c>
      <c r="G11" s="254">
        <v>1</v>
      </c>
      <c r="H11" s="254">
        <v>14</v>
      </c>
      <c r="I11" s="254" t="s">
        <v>806</v>
      </c>
    </row>
    <row r="12" spans="1:9">
      <c r="A12" s="507"/>
      <c r="B12" s="154" t="s">
        <v>850</v>
      </c>
      <c r="C12" s="154" t="s">
        <v>851</v>
      </c>
      <c r="D12" s="159" t="s">
        <v>805</v>
      </c>
      <c r="E12" s="154" t="s">
        <v>579</v>
      </c>
      <c r="F12" s="249">
        <v>1</v>
      </c>
      <c r="G12" s="159">
        <v>1</v>
      </c>
      <c r="H12" s="159">
        <v>26</v>
      </c>
      <c r="I12" s="159" t="s">
        <v>806</v>
      </c>
    </row>
    <row r="13" spans="1:9">
      <c r="A13" s="507"/>
      <c r="B13" s="154" t="s">
        <v>850</v>
      </c>
      <c r="C13" s="154" t="s">
        <v>851</v>
      </c>
      <c r="D13" s="159" t="s">
        <v>805</v>
      </c>
      <c r="E13" s="154" t="s">
        <v>426</v>
      </c>
      <c r="F13" s="249">
        <v>1</v>
      </c>
      <c r="G13" s="159">
        <v>1</v>
      </c>
      <c r="H13" s="159">
        <v>25</v>
      </c>
      <c r="I13" s="159" t="s">
        <v>806</v>
      </c>
    </row>
    <row r="14" spans="1:9">
      <c r="A14" s="507"/>
      <c r="B14" s="154" t="s">
        <v>850</v>
      </c>
      <c r="C14" s="154" t="s">
        <v>851</v>
      </c>
      <c r="D14" s="159" t="s">
        <v>805</v>
      </c>
      <c r="E14" s="154" t="s">
        <v>428</v>
      </c>
      <c r="F14" s="249">
        <v>1</v>
      </c>
      <c r="G14" s="159">
        <v>1</v>
      </c>
      <c r="H14" s="159">
        <v>28</v>
      </c>
      <c r="I14" s="159" t="s">
        <v>806</v>
      </c>
    </row>
    <row r="15" spans="1:9">
      <c r="A15" s="507"/>
      <c r="B15" s="154" t="s">
        <v>852</v>
      </c>
      <c r="C15" s="154" t="s">
        <v>853</v>
      </c>
      <c r="D15" s="159" t="s">
        <v>805</v>
      </c>
      <c r="E15" s="154" t="s">
        <v>815</v>
      </c>
      <c r="F15" s="249">
        <v>1</v>
      </c>
      <c r="G15" s="159">
        <v>1</v>
      </c>
      <c r="H15" s="159">
        <v>18</v>
      </c>
      <c r="I15" s="159" t="s">
        <v>806</v>
      </c>
    </row>
    <row r="16" spans="1:9">
      <c r="A16" s="507"/>
      <c r="B16" s="154" t="s">
        <v>854</v>
      </c>
      <c r="C16" s="154" t="s">
        <v>855</v>
      </c>
      <c r="D16" s="159" t="s">
        <v>805</v>
      </c>
      <c r="E16" s="154" t="s">
        <v>428</v>
      </c>
      <c r="F16" s="249">
        <v>1</v>
      </c>
      <c r="G16" s="159">
        <v>1</v>
      </c>
      <c r="H16" s="159">
        <v>24</v>
      </c>
      <c r="I16" s="159" t="s">
        <v>806</v>
      </c>
    </row>
    <row r="17" spans="1:9">
      <c r="A17" s="507"/>
      <c r="B17" s="154" t="s">
        <v>856</v>
      </c>
      <c r="C17" s="154" t="s">
        <v>857</v>
      </c>
      <c r="D17" s="159" t="s">
        <v>805</v>
      </c>
      <c r="E17" s="154" t="s">
        <v>654</v>
      </c>
      <c r="F17" s="249">
        <v>1</v>
      </c>
      <c r="G17" s="159">
        <v>1</v>
      </c>
      <c r="H17" s="159">
        <v>22</v>
      </c>
      <c r="I17" s="159" t="s">
        <v>806</v>
      </c>
    </row>
    <row r="18" spans="1:9">
      <c r="A18" s="507"/>
      <c r="B18" s="154" t="s">
        <v>858</v>
      </c>
      <c r="C18" s="154" t="s">
        <v>592</v>
      </c>
      <c r="D18" s="159" t="s">
        <v>805</v>
      </c>
      <c r="E18" s="154" t="s">
        <v>579</v>
      </c>
      <c r="F18" s="249">
        <v>1</v>
      </c>
      <c r="G18" s="159">
        <v>1</v>
      </c>
      <c r="H18" s="159">
        <v>27</v>
      </c>
      <c r="I18" s="159" t="s">
        <v>806</v>
      </c>
    </row>
    <row r="19" spans="1:9">
      <c r="A19" s="507"/>
      <c r="B19" s="154" t="s">
        <v>859</v>
      </c>
      <c r="C19" s="154" t="s">
        <v>592</v>
      </c>
      <c r="D19" s="159" t="s">
        <v>805</v>
      </c>
      <c r="E19" s="154" t="s">
        <v>427</v>
      </c>
      <c r="F19" s="249">
        <v>1</v>
      </c>
      <c r="G19" s="159">
        <v>1</v>
      </c>
      <c r="H19" s="159">
        <v>23</v>
      </c>
      <c r="I19" s="159" t="s">
        <v>806</v>
      </c>
    </row>
    <row r="20" spans="1:9">
      <c r="A20" s="507"/>
      <c r="B20" s="154" t="s">
        <v>860</v>
      </c>
      <c r="C20" s="154" t="s">
        <v>861</v>
      </c>
      <c r="D20" s="159" t="s">
        <v>805</v>
      </c>
      <c r="E20" s="154" t="s">
        <v>444</v>
      </c>
      <c r="F20" s="249">
        <v>1</v>
      </c>
      <c r="G20" s="159">
        <v>1</v>
      </c>
      <c r="H20" s="159">
        <v>22</v>
      </c>
      <c r="I20" s="159" t="s">
        <v>806</v>
      </c>
    </row>
    <row r="21" spans="1:9">
      <c r="A21" s="507"/>
      <c r="B21" s="256" t="s">
        <v>862</v>
      </c>
      <c r="C21" s="256" t="s">
        <v>829</v>
      </c>
      <c r="D21" s="159" t="s">
        <v>805</v>
      </c>
      <c r="E21" s="154" t="s">
        <v>579</v>
      </c>
      <c r="F21" s="249">
        <v>1</v>
      </c>
      <c r="G21" s="159">
        <v>1</v>
      </c>
      <c r="H21" s="159">
        <v>26</v>
      </c>
      <c r="I21" s="159" t="s">
        <v>806</v>
      </c>
    </row>
    <row r="22" spans="1:9">
      <c r="A22" s="507"/>
      <c r="B22" s="154" t="s">
        <v>863</v>
      </c>
      <c r="C22" s="256" t="s">
        <v>864</v>
      </c>
      <c r="D22" s="159" t="s">
        <v>805</v>
      </c>
      <c r="E22" s="154" t="s">
        <v>428</v>
      </c>
      <c r="F22" s="249">
        <v>1</v>
      </c>
      <c r="G22" s="159">
        <v>1</v>
      </c>
      <c r="H22" s="159">
        <v>19</v>
      </c>
      <c r="I22" s="159" t="s">
        <v>806</v>
      </c>
    </row>
    <row r="23" spans="1:9">
      <c r="A23" s="507"/>
      <c r="B23" s="154" t="s">
        <v>863</v>
      </c>
      <c r="C23" s="256" t="s">
        <v>864</v>
      </c>
      <c r="D23" s="159" t="s">
        <v>805</v>
      </c>
      <c r="E23" s="154" t="s">
        <v>426</v>
      </c>
      <c r="F23" s="249">
        <v>1</v>
      </c>
      <c r="G23" s="159">
        <v>1</v>
      </c>
      <c r="H23" s="159">
        <v>24</v>
      </c>
      <c r="I23" s="159" t="s">
        <v>806</v>
      </c>
    </row>
    <row r="24" spans="1:9">
      <c r="A24" s="507"/>
      <c r="B24" s="154" t="s">
        <v>865</v>
      </c>
      <c r="C24" s="154" t="s">
        <v>866</v>
      </c>
      <c r="D24" s="159" t="s">
        <v>805</v>
      </c>
      <c r="E24" s="154" t="s">
        <v>427</v>
      </c>
      <c r="F24" s="249">
        <v>1</v>
      </c>
      <c r="G24" s="159">
        <v>1</v>
      </c>
      <c r="H24" s="159">
        <v>26</v>
      </c>
      <c r="I24" s="159" t="s">
        <v>806</v>
      </c>
    </row>
    <row r="25" spans="1:9">
      <c r="A25" s="507"/>
      <c r="B25" s="154" t="s">
        <v>867</v>
      </c>
      <c r="C25" s="154" t="s">
        <v>834</v>
      </c>
      <c r="D25" s="159" t="s">
        <v>805</v>
      </c>
      <c r="E25" s="154" t="s">
        <v>426</v>
      </c>
      <c r="F25" s="249">
        <v>1</v>
      </c>
      <c r="G25" s="159">
        <v>1</v>
      </c>
      <c r="H25" s="159">
        <v>28</v>
      </c>
      <c r="I25" s="159" t="s">
        <v>806</v>
      </c>
    </row>
    <row r="26" spans="1:9">
      <c r="A26" s="507"/>
      <c r="B26" s="154" t="s">
        <v>867</v>
      </c>
      <c r="C26" s="154" t="s">
        <v>834</v>
      </c>
      <c r="D26" s="159" t="s">
        <v>805</v>
      </c>
      <c r="E26" s="154" t="s">
        <v>428</v>
      </c>
      <c r="F26" s="249">
        <v>1</v>
      </c>
      <c r="G26" s="159">
        <v>1</v>
      </c>
      <c r="H26" s="159">
        <v>28</v>
      </c>
      <c r="I26" s="159" t="s">
        <v>806</v>
      </c>
    </row>
    <row r="27" spans="1:9">
      <c r="A27" s="507"/>
      <c r="B27" s="154" t="s">
        <v>868</v>
      </c>
      <c r="C27" s="154" t="s">
        <v>869</v>
      </c>
      <c r="D27" s="159" t="s">
        <v>805</v>
      </c>
      <c r="E27" s="154" t="s">
        <v>427</v>
      </c>
      <c r="F27" s="249">
        <v>1</v>
      </c>
      <c r="G27" s="159">
        <v>1</v>
      </c>
      <c r="H27" s="159">
        <v>24</v>
      </c>
      <c r="I27" s="159" t="s">
        <v>806</v>
      </c>
    </row>
    <row r="28" spans="1:9">
      <c r="A28" s="507"/>
      <c r="B28" s="154" t="s">
        <v>870</v>
      </c>
      <c r="C28" s="154" t="s">
        <v>871</v>
      </c>
      <c r="D28" s="159" t="s">
        <v>805</v>
      </c>
      <c r="E28" s="154" t="s">
        <v>872</v>
      </c>
      <c r="F28" s="249">
        <v>1</v>
      </c>
      <c r="G28" s="159">
        <v>1</v>
      </c>
      <c r="H28" s="159">
        <v>22</v>
      </c>
      <c r="I28" s="159" t="s">
        <v>806</v>
      </c>
    </row>
    <row r="29" spans="1:9">
      <c r="A29" s="507"/>
      <c r="B29" s="154" t="s">
        <v>873</v>
      </c>
      <c r="C29" s="154" t="s">
        <v>874</v>
      </c>
      <c r="D29" s="159" t="s">
        <v>805</v>
      </c>
      <c r="E29" s="154" t="s">
        <v>654</v>
      </c>
      <c r="F29" s="249">
        <v>1</v>
      </c>
      <c r="G29" s="159">
        <v>1</v>
      </c>
      <c r="H29" s="159">
        <v>20</v>
      </c>
      <c r="I29" s="159" t="s">
        <v>806</v>
      </c>
    </row>
    <row r="30" spans="1:9">
      <c r="A30" s="507"/>
      <c r="B30" s="154" t="s">
        <v>850</v>
      </c>
      <c r="C30" s="154" t="s">
        <v>595</v>
      </c>
      <c r="D30" s="159" t="s">
        <v>805</v>
      </c>
      <c r="E30" s="154" t="s">
        <v>581</v>
      </c>
      <c r="F30" s="249">
        <v>1</v>
      </c>
      <c r="G30" s="159">
        <v>1</v>
      </c>
      <c r="H30" s="159">
        <v>22</v>
      </c>
      <c r="I30" s="159" t="s">
        <v>806</v>
      </c>
    </row>
    <row r="31" spans="1:9">
      <c r="A31" s="507"/>
      <c r="B31" s="253" t="s">
        <v>875</v>
      </c>
      <c r="C31" s="253" t="s">
        <v>876</v>
      </c>
      <c r="D31" s="254" t="s">
        <v>805</v>
      </c>
      <c r="E31" s="253" t="s">
        <v>877</v>
      </c>
      <c r="F31" s="255">
        <v>1</v>
      </c>
      <c r="G31" s="254">
        <v>1</v>
      </c>
      <c r="H31" s="254">
        <v>13</v>
      </c>
      <c r="I31" s="254" t="s">
        <v>806</v>
      </c>
    </row>
    <row r="32" spans="1:9">
      <c r="A32" s="507"/>
      <c r="B32" s="154" t="s">
        <v>878</v>
      </c>
      <c r="C32" s="154" t="s">
        <v>879</v>
      </c>
      <c r="D32" s="159" t="s">
        <v>805</v>
      </c>
      <c r="E32" s="154" t="s">
        <v>427</v>
      </c>
      <c r="F32" s="249">
        <v>1</v>
      </c>
      <c r="G32" s="159">
        <v>1</v>
      </c>
      <c r="H32" s="159">
        <v>27</v>
      </c>
      <c r="I32" s="159" t="s">
        <v>806</v>
      </c>
    </row>
    <row r="33" spans="1:9">
      <c r="A33" s="507"/>
      <c r="B33" s="154" t="s">
        <v>878</v>
      </c>
      <c r="C33" s="154" t="s">
        <v>879</v>
      </c>
      <c r="D33" s="159" t="s">
        <v>805</v>
      </c>
      <c r="E33" s="154" t="s">
        <v>424</v>
      </c>
      <c r="F33" s="249">
        <v>1</v>
      </c>
      <c r="G33" s="159">
        <v>1</v>
      </c>
      <c r="H33" s="159">
        <v>29</v>
      </c>
      <c r="I33" s="159" t="s">
        <v>806</v>
      </c>
    </row>
    <row r="34" spans="1:9">
      <c r="A34" s="508"/>
      <c r="B34" s="154" t="s">
        <v>880</v>
      </c>
      <c r="C34" s="154" t="s">
        <v>595</v>
      </c>
      <c r="D34" s="159" t="s">
        <v>805</v>
      </c>
      <c r="E34" s="154" t="s">
        <v>426</v>
      </c>
      <c r="F34" s="249">
        <v>1</v>
      </c>
      <c r="G34" s="159">
        <v>1</v>
      </c>
      <c r="H34" s="159">
        <v>24</v>
      </c>
      <c r="I34" s="159" t="s">
        <v>806</v>
      </c>
    </row>
    <row r="35" spans="1:9">
      <c r="F35">
        <f>SUM(F3:F34)</f>
        <v>32</v>
      </c>
      <c r="G35">
        <f>SUM(G3:G34)</f>
        <v>32</v>
      </c>
      <c r="H35">
        <f>SUM(H3:H34)</f>
        <v>726</v>
      </c>
    </row>
    <row r="36" spans="1:9">
      <c r="E36" s="90" t="s">
        <v>1152</v>
      </c>
      <c r="F36">
        <f>F35-F11-F31</f>
        <v>30</v>
      </c>
      <c r="G36">
        <f>G35-G11-G31</f>
        <v>30</v>
      </c>
      <c r="H36">
        <f>H35-H11-H31</f>
        <v>699</v>
      </c>
    </row>
    <row r="38" spans="1:9">
      <c r="A38" t="s">
        <v>936</v>
      </c>
    </row>
    <row r="39" spans="1:9" ht="57">
      <c r="A39" s="225" t="s">
        <v>1</v>
      </c>
      <c r="B39" s="225" t="s">
        <v>882</v>
      </c>
      <c r="C39" s="225" t="s">
        <v>937</v>
      </c>
      <c r="D39" s="225" t="s">
        <v>938</v>
      </c>
      <c r="E39" s="226" t="s">
        <v>887</v>
      </c>
      <c r="F39" s="225" t="s">
        <v>939</v>
      </c>
      <c r="G39" s="226" t="s">
        <v>884</v>
      </c>
      <c r="H39" s="226" t="s">
        <v>885</v>
      </c>
      <c r="I39" s="226"/>
    </row>
    <row r="40" spans="1:9">
      <c r="A40" s="276" t="s">
        <v>612</v>
      </c>
      <c r="B40" s="276" t="s">
        <v>940</v>
      </c>
      <c r="C40" s="276" t="s">
        <v>428</v>
      </c>
      <c r="D40" s="276">
        <v>23</v>
      </c>
      <c r="E40" s="276" t="s">
        <v>891</v>
      </c>
      <c r="F40" s="276" t="s">
        <v>941</v>
      </c>
      <c r="G40" s="276">
        <v>2</v>
      </c>
      <c r="H40" s="276">
        <v>1</v>
      </c>
      <c r="I40" s="227"/>
    </row>
    <row r="41" spans="1:9">
      <c r="A41" s="276" t="s">
        <v>612</v>
      </c>
      <c r="B41" s="276" t="s">
        <v>940</v>
      </c>
      <c r="C41" s="276" t="s">
        <v>895</v>
      </c>
      <c r="D41" s="276">
        <v>20</v>
      </c>
      <c r="E41" s="276" t="s">
        <v>891</v>
      </c>
      <c r="F41" s="276" t="s">
        <v>942</v>
      </c>
      <c r="G41" s="276">
        <v>2</v>
      </c>
      <c r="H41" s="276">
        <v>1</v>
      </c>
      <c r="I41" s="227"/>
    </row>
    <row r="42" spans="1:9">
      <c r="A42" s="276" t="s">
        <v>612</v>
      </c>
      <c r="B42" s="276" t="s">
        <v>940</v>
      </c>
      <c r="C42" s="276" t="s">
        <v>897</v>
      </c>
      <c r="D42" s="276">
        <v>15</v>
      </c>
      <c r="E42" s="276" t="s">
        <v>891</v>
      </c>
      <c r="F42" s="276" t="s">
        <v>943</v>
      </c>
      <c r="G42" s="276">
        <v>2</v>
      </c>
      <c r="H42" s="276">
        <v>1</v>
      </c>
      <c r="I42" s="227"/>
    </row>
    <row r="43" spans="1:9">
      <c r="A43" s="276" t="s">
        <v>612</v>
      </c>
      <c r="B43" s="276" t="s">
        <v>944</v>
      </c>
      <c r="C43" s="276" t="s">
        <v>428</v>
      </c>
      <c r="D43" s="276">
        <v>87</v>
      </c>
      <c r="E43" s="276" t="s">
        <v>891</v>
      </c>
      <c r="F43" s="276" t="s">
        <v>945</v>
      </c>
      <c r="G43" s="276">
        <v>3</v>
      </c>
      <c r="H43" s="276">
        <v>3</v>
      </c>
      <c r="I43" s="227"/>
    </row>
    <row r="44" spans="1:9" ht="24.75">
      <c r="A44" s="276" t="s">
        <v>612</v>
      </c>
      <c r="B44" s="276" t="s">
        <v>946</v>
      </c>
      <c r="C44" s="276" t="s">
        <v>947</v>
      </c>
      <c r="D44" s="276">
        <v>104</v>
      </c>
      <c r="E44" s="276" t="s">
        <v>891</v>
      </c>
      <c r="F44" s="276" t="s">
        <v>948</v>
      </c>
      <c r="G44" s="276">
        <v>1</v>
      </c>
      <c r="H44" s="276">
        <v>4</v>
      </c>
      <c r="I44" s="227"/>
    </row>
    <row r="45" spans="1:9">
      <c r="A45" s="276" t="s">
        <v>612</v>
      </c>
      <c r="B45" s="276" t="s">
        <v>949</v>
      </c>
      <c r="C45" s="276" t="s">
        <v>428</v>
      </c>
      <c r="D45" s="276">
        <v>24</v>
      </c>
      <c r="E45" s="276" t="s">
        <v>891</v>
      </c>
      <c r="F45" s="276"/>
      <c r="G45" s="276">
        <v>1</v>
      </c>
      <c r="H45" s="276">
        <v>1</v>
      </c>
      <c r="I45" s="227"/>
    </row>
    <row r="46" spans="1:9">
      <c r="A46" s="276" t="s">
        <v>612</v>
      </c>
      <c r="B46" s="276" t="s">
        <v>949</v>
      </c>
      <c r="C46" s="276" t="s">
        <v>428</v>
      </c>
      <c r="D46" s="276">
        <v>24</v>
      </c>
      <c r="E46" s="276" t="s">
        <v>891</v>
      </c>
      <c r="F46" s="276"/>
      <c r="G46" s="276">
        <v>2</v>
      </c>
      <c r="H46" s="276">
        <v>1</v>
      </c>
      <c r="I46" s="227"/>
    </row>
    <row r="47" spans="1:9">
      <c r="A47" s="276" t="s">
        <v>612</v>
      </c>
      <c r="B47" s="276" t="s">
        <v>950</v>
      </c>
      <c r="C47" s="276" t="s">
        <v>426</v>
      </c>
      <c r="D47" s="276">
        <v>27</v>
      </c>
      <c r="E47" s="276" t="s">
        <v>891</v>
      </c>
      <c r="F47" s="276" t="s">
        <v>951</v>
      </c>
      <c r="G47" s="276">
        <v>2</v>
      </c>
      <c r="H47" s="276">
        <v>1</v>
      </c>
      <c r="I47" s="227"/>
    </row>
    <row r="48" spans="1:9">
      <c r="A48" s="276" t="s">
        <v>612</v>
      </c>
      <c r="B48" s="276" t="s">
        <v>952</v>
      </c>
      <c r="C48" s="276" t="s">
        <v>428</v>
      </c>
      <c r="D48" s="276">
        <v>27</v>
      </c>
      <c r="E48" s="276" t="s">
        <v>891</v>
      </c>
      <c r="F48" s="276" t="s">
        <v>953</v>
      </c>
      <c r="G48" s="276">
        <v>2</v>
      </c>
      <c r="H48" s="276">
        <v>1</v>
      </c>
      <c r="I48" s="227"/>
    </row>
    <row r="49" spans="1:10">
      <c r="A49" s="276" t="s">
        <v>612</v>
      </c>
      <c r="B49" s="276" t="s">
        <v>954</v>
      </c>
      <c r="C49" s="276" t="s">
        <v>897</v>
      </c>
      <c r="D49" s="276">
        <v>25</v>
      </c>
      <c r="E49" s="276" t="s">
        <v>891</v>
      </c>
      <c r="F49" s="276"/>
      <c r="G49" s="276">
        <v>2</v>
      </c>
      <c r="H49" s="276">
        <v>1</v>
      </c>
      <c r="I49" s="227"/>
    </row>
    <row r="50" spans="1:10">
      <c r="A50" s="276" t="s">
        <v>612</v>
      </c>
      <c r="B50" s="276" t="s">
        <v>954</v>
      </c>
      <c r="C50" s="276" t="s">
        <v>423</v>
      </c>
      <c r="D50" s="276">
        <v>25</v>
      </c>
      <c r="E50" s="276" t="s">
        <v>891</v>
      </c>
      <c r="F50" s="276"/>
      <c r="G50" s="276">
        <v>2</v>
      </c>
      <c r="H50" s="276">
        <v>1</v>
      </c>
      <c r="I50" s="227"/>
    </row>
    <row r="51" spans="1:10">
      <c r="A51" s="276" t="s">
        <v>612</v>
      </c>
      <c r="B51" s="276" t="s">
        <v>954</v>
      </c>
      <c r="C51" s="276" t="s">
        <v>426</v>
      </c>
      <c r="D51" s="276">
        <v>25</v>
      </c>
      <c r="E51" s="276" t="s">
        <v>891</v>
      </c>
      <c r="F51" s="276"/>
      <c r="G51" s="276">
        <v>2</v>
      </c>
      <c r="H51" s="276">
        <v>1</v>
      </c>
      <c r="I51" s="227"/>
    </row>
    <row r="52" spans="1:10">
      <c r="A52" s="276" t="s">
        <v>612</v>
      </c>
      <c r="B52" s="276" t="s">
        <v>954</v>
      </c>
      <c r="C52" s="276" t="s">
        <v>426</v>
      </c>
      <c r="D52" s="276">
        <v>25</v>
      </c>
      <c r="E52" s="276" t="s">
        <v>891</v>
      </c>
      <c r="F52" s="276"/>
      <c r="G52" s="276">
        <v>2</v>
      </c>
      <c r="H52" s="276">
        <v>1</v>
      </c>
      <c r="I52" s="227"/>
    </row>
    <row r="53" spans="1:10">
      <c r="A53" s="276" t="s">
        <v>612</v>
      </c>
      <c r="B53" s="276" t="s">
        <v>955</v>
      </c>
      <c r="C53" s="276" t="s">
        <v>428</v>
      </c>
      <c r="D53" s="276">
        <v>26</v>
      </c>
      <c r="E53" s="276" t="s">
        <v>891</v>
      </c>
      <c r="F53" s="276"/>
      <c r="G53" s="276">
        <v>2</v>
      </c>
      <c r="H53" s="276">
        <v>1</v>
      </c>
      <c r="I53" s="227"/>
    </row>
    <row r="54" spans="1:10">
      <c r="A54" s="276" t="s">
        <v>612</v>
      </c>
      <c r="B54" s="276" t="s">
        <v>956</v>
      </c>
      <c r="C54" s="276" t="s">
        <v>895</v>
      </c>
      <c r="D54" s="276">
        <v>21</v>
      </c>
      <c r="E54" s="276" t="s">
        <v>891</v>
      </c>
      <c r="F54" s="276" t="s">
        <v>957</v>
      </c>
      <c r="G54" s="276">
        <v>1</v>
      </c>
      <c r="H54" s="276">
        <v>1</v>
      </c>
      <c r="I54" s="227"/>
      <c r="J54">
        <f>SUM(D40:D54)</f>
        <v>498</v>
      </c>
    </row>
    <row r="55" spans="1:10">
      <c r="A55" s="276" t="s">
        <v>888</v>
      </c>
      <c r="B55" s="276" t="s">
        <v>958</v>
      </c>
      <c r="C55" s="276" t="s">
        <v>428</v>
      </c>
      <c r="D55" s="276">
        <v>29</v>
      </c>
      <c r="E55" s="276" t="s">
        <v>891</v>
      </c>
      <c r="F55" s="276"/>
      <c r="G55" s="276">
        <v>1</v>
      </c>
      <c r="H55" s="276">
        <v>1</v>
      </c>
      <c r="I55" s="227"/>
      <c r="J55">
        <f>J54+D90+D91</f>
        <v>548</v>
      </c>
    </row>
    <row r="56" spans="1:10">
      <c r="A56" s="276" t="s">
        <v>888</v>
      </c>
      <c r="B56" s="276" t="s">
        <v>958</v>
      </c>
      <c r="C56" s="276" t="s">
        <v>428</v>
      </c>
      <c r="D56" s="276">
        <v>29</v>
      </c>
      <c r="E56" s="276" t="s">
        <v>891</v>
      </c>
      <c r="F56" s="276"/>
      <c r="G56" s="276">
        <v>1</v>
      </c>
      <c r="H56" s="276">
        <v>1</v>
      </c>
      <c r="I56" s="227"/>
    </row>
    <row r="57" spans="1:10">
      <c r="A57" s="276" t="s">
        <v>888</v>
      </c>
      <c r="B57" s="276" t="s">
        <v>958</v>
      </c>
      <c r="C57" s="276" t="s">
        <v>428</v>
      </c>
      <c r="D57" s="276">
        <v>29</v>
      </c>
      <c r="E57" s="276" t="s">
        <v>891</v>
      </c>
      <c r="F57" s="276"/>
      <c r="G57" s="276">
        <v>1</v>
      </c>
      <c r="H57" s="276">
        <v>1</v>
      </c>
      <c r="I57" s="227"/>
    </row>
    <row r="58" spans="1:10">
      <c r="A58" s="276" t="s">
        <v>892</v>
      </c>
      <c r="B58" s="276" t="s">
        <v>959</v>
      </c>
      <c r="C58" s="276" t="s">
        <v>428</v>
      </c>
      <c r="D58" s="276">
        <v>25</v>
      </c>
      <c r="E58" s="276" t="s">
        <v>891</v>
      </c>
      <c r="F58" s="276" t="s">
        <v>960</v>
      </c>
      <c r="G58" s="276">
        <v>2</v>
      </c>
      <c r="H58" s="276">
        <v>1</v>
      </c>
      <c r="I58" s="227"/>
    </row>
    <row r="59" spans="1:10">
      <c r="A59" s="276" t="s">
        <v>892</v>
      </c>
      <c r="B59" s="276" t="s">
        <v>959</v>
      </c>
      <c r="C59" s="276" t="s">
        <v>895</v>
      </c>
      <c r="D59" s="276">
        <v>26</v>
      </c>
      <c r="E59" s="276" t="s">
        <v>891</v>
      </c>
      <c r="F59" s="276"/>
      <c r="G59" s="276">
        <v>2</v>
      </c>
      <c r="H59" s="276">
        <v>1</v>
      </c>
      <c r="I59" s="227"/>
    </row>
    <row r="60" spans="1:10">
      <c r="A60" s="276" t="s">
        <v>892</v>
      </c>
      <c r="B60" s="276" t="s">
        <v>959</v>
      </c>
      <c r="C60" s="276" t="s">
        <v>428</v>
      </c>
      <c r="D60" s="276">
        <v>28</v>
      </c>
      <c r="E60" s="276" t="s">
        <v>891</v>
      </c>
      <c r="F60" s="276"/>
      <c r="G60" s="276">
        <v>2</v>
      </c>
      <c r="H60" s="276">
        <v>1</v>
      </c>
      <c r="I60" s="227"/>
    </row>
    <row r="61" spans="1:10">
      <c r="A61" s="276" t="s">
        <v>638</v>
      </c>
      <c r="B61" s="276" t="s">
        <v>578</v>
      </c>
      <c r="C61" s="276" t="s">
        <v>426</v>
      </c>
      <c r="D61" s="276">
        <v>24</v>
      </c>
      <c r="E61" s="276" t="s">
        <v>891</v>
      </c>
      <c r="F61" s="276"/>
      <c r="G61" s="276">
        <v>2</v>
      </c>
      <c r="H61" s="276">
        <v>1</v>
      </c>
      <c r="I61" s="227"/>
    </row>
    <row r="62" spans="1:10">
      <c r="A62" s="276" t="s">
        <v>638</v>
      </c>
      <c r="B62" s="276" t="s">
        <v>578</v>
      </c>
      <c r="C62" s="276" t="s">
        <v>426</v>
      </c>
      <c r="D62" s="276">
        <v>26</v>
      </c>
      <c r="E62" s="276" t="s">
        <v>891</v>
      </c>
      <c r="F62" s="276"/>
      <c r="G62" s="276">
        <v>2</v>
      </c>
      <c r="H62" s="276">
        <v>1</v>
      </c>
      <c r="I62" s="227"/>
    </row>
    <row r="63" spans="1:10">
      <c r="A63" s="276" t="s">
        <v>638</v>
      </c>
      <c r="B63" s="276" t="s">
        <v>578</v>
      </c>
      <c r="C63" s="276" t="s">
        <v>426</v>
      </c>
      <c r="D63" s="276">
        <v>25</v>
      </c>
      <c r="E63" s="276" t="s">
        <v>891</v>
      </c>
      <c r="F63" s="276"/>
      <c r="G63" s="276">
        <v>2</v>
      </c>
      <c r="H63" s="276">
        <v>1</v>
      </c>
      <c r="I63" s="227"/>
    </row>
    <row r="64" spans="1:10">
      <c r="A64" s="276" t="s">
        <v>638</v>
      </c>
      <c r="B64" s="276" t="s">
        <v>578</v>
      </c>
      <c r="C64" s="276" t="s">
        <v>426</v>
      </c>
      <c r="D64" s="276">
        <v>24</v>
      </c>
      <c r="E64" s="276" t="s">
        <v>891</v>
      </c>
      <c r="F64" s="276"/>
      <c r="G64" s="276">
        <v>2</v>
      </c>
      <c r="H64" s="276">
        <v>1</v>
      </c>
      <c r="I64" s="227"/>
    </row>
    <row r="65" spans="1:9">
      <c r="A65" s="276" t="s">
        <v>608</v>
      </c>
      <c r="B65" s="276" t="s">
        <v>961</v>
      </c>
      <c r="C65" s="276" t="s">
        <v>428</v>
      </c>
      <c r="D65" s="276">
        <v>29</v>
      </c>
      <c r="E65" s="276" t="s">
        <v>891</v>
      </c>
      <c r="F65" s="276"/>
      <c r="G65" s="276">
        <v>2</v>
      </c>
      <c r="H65" s="276">
        <v>1</v>
      </c>
      <c r="I65" s="227"/>
    </row>
    <row r="66" spans="1:9">
      <c r="A66" s="276" t="s">
        <v>608</v>
      </c>
      <c r="B66" s="276" t="s">
        <v>961</v>
      </c>
      <c r="C66" s="276" t="s">
        <v>428</v>
      </c>
      <c r="D66" s="276">
        <v>29</v>
      </c>
      <c r="E66" s="276" t="s">
        <v>891</v>
      </c>
      <c r="F66" s="276" t="s">
        <v>962</v>
      </c>
      <c r="G66" s="276">
        <v>2</v>
      </c>
      <c r="H66" s="276">
        <v>1</v>
      </c>
      <c r="I66" s="227"/>
    </row>
    <row r="67" spans="1:9">
      <c r="A67" s="276" t="s">
        <v>608</v>
      </c>
      <c r="B67" s="276" t="s">
        <v>963</v>
      </c>
      <c r="C67" s="276" t="s">
        <v>895</v>
      </c>
      <c r="D67" s="276">
        <v>26</v>
      </c>
      <c r="E67" s="276" t="s">
        <v>891</v>
      </c>
      <c r="F67" s="276" t="s">
        <v>964</v>
      </c>
      <c r="G67" s="276">
        <v>1</v>
      </c>
      <c r="H67" s="276">
        <v>1</v>
      </c>
      <c r="I67" s="227"/>
    </row>
    <row r="68" spans="1:9">
      <c r="A68" s="276" t="s">
        <v>608</v>
      </c>
      <c r="B68" s="276" t="s">
        <v>899</v>
      </c>
      <c r="C68" s="276" t="s">
        <v>426</v>
      </c>
      <c r="D68" s="276">
        <v>25</v>
      </c>
      <c r="E68" s="276" t="s">
        <v>891</v>
      </c>
      <c r="F68" s="276" t="s">
        <v>965</v>
      </c>
      <c r="G68" s="276">
        <v>2</v>
      </c>
      <c r="H68" s="276">
        <v>1</v>
      </c>
      <c r="I68" s="227"/>
    </row>
    <row r="69" spans="1:9">
      <c r="A69" s="276" t="s">
        <v>608</v>
      </c>
      <c r="B69" s="276" t="s">
        <v>899</v>
      </c>
      <c r="C69" s="276" t="s">
        <v>428</v>
      </c>
      <c r="D69" s="276">
        <v>24</v>
      </c>
      <c r="E69" s="276" t="s">
        <v>891</v>
      </c>
      <c r="F69" s="276" t="s">
        <v>965</v>
      </c>
      <c r="G69" s="276">
        <v>2</v>
      </c>
      <c r="H69" s="276">
        <v>1</v>
      </c>
      <c r="I69" s="227"/>
    </row>
    <row r="70" spans="1:9">
      <c r="A70" s="227"/>
      <c r="B70" s="227"/>
      <c r="C70" s="227"/>
      <c r="D70" s="227">
        <f>SUM(D40:D69)</f>
        <v>896</v>
      </c>
      <c r="E70" s="227"/>
      <c r="F70" s="227"/>
      <c r="G70" s="227"/>
      <c r="H70" s="227"/>
      <c r="I70" s="227"/>
    </row>
    <row r="71" spans="1:9" ht="15.75" thickBot="1">
      <c r="A71" s="227"/>
      <c r="B71" s="227"/>
      <c r="C71" s="227"/>
      <c r="D71" s="227"/>
      <c r="E71" s="227"/>
      <c r="F71" s="227"/>
      <c r="G71" s="227"/>
      <c r="H71" s="227"/>
      <c r="I71" s="227"/>
    </row>
    <row r="72" spans="1:9" ht="24.75">
      <c r="A72" s="228" t="s">
        <v>511</v>
      </c>
      <c r="B72" s="229" t="s">
        <v>966</v>
      </c>
      <c r="C72" s="229"/>
      <c r="D72" s="229">
        <f>SUM(D40:D69)</f>
        <v>896</v>
      </c>
      <c r="E72" s="229" t="s">
        <v>924</v>
      </c>
      <c r="F72" s="229"/>
      <c r="G72" s="229">
        <f>SUM(G40:G69)</f>
        <v>54</v>
      </c>
      <c r="H72" s="229">
        <f>SUM(H40:H69)</f>
        <v>35</v>
      </c>
      <c r="I72" s="230" t="s">
        <v>928</v>
      </c>
    </row>
    <row r="73" spans="1:9" ht="49.5" thickBot="1">
      <c r="A73" s="231"/>
      <c r="B73" s="232" t="s">
        <v>967</v>
      </c>
      <c r="C73" s="233"/>
      <c r="D73" s="232" t="s">
        <v>968</v>
      </c>
      <c r="E73" s="233"/>
      <c r="F73" s="233"/>
      <c r="G73" s="233" t="s">
        <v>927</v>
      </c>
      <c r="H73" s="233"/>
      <c r="I73" s="234"/>
    </row>
    <row r="76" spans="1:9">
      <c r="A76" t="s">
        <v>1037</v>
      </c>
    </row>
    <row r="77" spans="1:9" ht="30">
      <c r="A77" s="94" t="s">
        <v>23</v>
      </c>
      <c r="B77" s="95" t="s">
        <v>530</v>
      </c>
      <c r="C77" s="95" t="s">
        <v>531</v>
      </c>
      <c r="D77" s="95" t="s">
        <v>532</v>
      </c>
      <c r="E77" s="95" t="s">
        <v>562</v>
      </c>
      <c r="F77" s="95" t="s">
        <v>555</v>
      </c>
      <c r="G77" s="95" t="s">
        <v>621</v>
      </c>
      <c r="H77" s="95" t="s">
        <v>630</v>
      </c>
    </row>
    <row r="78" spans="1:9">
      <c r="A78" s="273" t="s">
        <v>724</v>
      </c>
      <c r="B78" s="258" t="s">
        <v>725</v>
      </c>
      <c r="C78" s="259" t="s">
        <v>428</v>
      </c>
      <c r="D78" s="266">
        <v>27</v>
      </c>
      <c r="E78" s="264" t="s">
        <v>533</v>
      </c>
      <c r="F78" s="262" t="s">
        <v>726</v>
      </c>
      <c r="G78" s="262">
        <v>2</v>
      </c>
      <c r="H78" s="262">
        <v>1</v>
      </c>
    </row>
    <row r="79" spans="1:9">
      <c r="A79" s="273" t="s">
        <v>727</v>
      </c>
      <c r="B79" s="258" t="s">
        <v>563</v>
      </c>
      <c r="C79" s="259" t="s">
        <v>428</v>
      </c>
      <c r="D79" s="266">
        <v>24</v>
      </c>
      <c r="E79" s="264" t="s">
        <v>571</v>
      </c>
      <c r="F79" s="262" t="s">
        <v>728</v>
      </c>
      <c r="G79" s="262">
        <v>2</v>
      </c>
      <c r="H79" s="262">
        <v>1</v>
      </c>
    </row>
    <row r="80" spans="1:9">
      <c r="A80" s="265" t="s">
        <v>475</v>
      </c>
      <c r="B80" s="258" t="s">
        <v>563</v>
      </c>
      <c r="C80" s="260" t="s">
        <v>427</v>
      </c>
      <c r="D80" s="266">
        <v>24</v>
      </c>
      <c r="E80" s="261" t="s">
        <v>567</v>
      </c>
      <c r="F80" s="262" t="s">
        <v>607</v>
      </c>
      <c r="G80" s="262">
        <f t="shared" ref="G80:G89" si="0">4*0.5</f>
        <v>2</v>
      </c>
      <c r="H80" s="262">
        <v>1</v>
      </c>
    </row>
    <row r="81" spans="1:9">
      <c r="A81" s="265" t="s">
        <v>600</v>
      </c>
      <c r="B81" s="258" t="s">
        <v>554</v>
      </c>
      <c r="C81" s="263" t="s">
        <v>424</v>
      </c>
      <c r="D81" s="266">
        <v>26</v>
      </c>
      <c r="E81" s="264" t="s">
        <v>571</v>
      </c>
      <c r="F81" s="262" t="s">
        <v>601</v>
      </c>
      <c r="G81" s="262">
        <f t="shared" si="0"/>
        <v>2</v>
      </c>
      <c r="H81" s="262">
        <v>1</v>
      </c>
    </row>
    <row r="82" spans="1:9">
      <c r="A82" s="265" t="s">
        <v>547</v>
      </c>
      <c r="B82" s="258" t="s">
        <v>730</v>
      </c>
      <c r="C82" s="259" t="s">
        <v>426</v>
      </c>
      <c r="D82" s="266">
        <v>25</v>
      </c>
      <c r="E82" s="264" t="s">
        <v>565</v>
      </c>
      <c r="F82" s="262" t="s">
        <v>731</v>
      </c>
      <c r="G82" s="262">
        <f t="shared" si="0"/>
        <v>2</v>
      </c>
      <c r="H82" s="262">
        <v>1</v>
      </c>
    </row>
    <row r="83" spans="1:9">
      <c r="A83" s="265" t="s">
        <v>732</v>
      </c>
      <c r="B83" s="258" t="s">
        <v>554</v>
      </c>
      <c r="C83" s="274" t="s">
        <v>633</v>
      </c>
      <c r="D83" s="275">
        <v>24</v>
      </c>
      <c r="E83" s="264" t="s">
        <v>571</v>
      </c>
      <c r="F83" s="272" t="s">
        <v>733</v>
      </c>
      <c r="G83" s="262">
        <f t="shared" si="0"/>
        <v>2</v>
      </c>
      <c r="H83" s="262">
        <v>1</v>
      </c>
    </row>
    <row r="84" spans="1:9">
      <c r="A84" s="265" t="s">
        <v>735</v>
      </c>
      <c r="B84" s="258" t="s">
        <v>736</v>
      </c>
      <c r="C84" s="266" t="s">
        <v>428</v>
      </c>
      <c r="D84" s="266">
        <v>21</v>
      </c>
      <c r="E84" s="264" t="s">
        <v>571</v>
      </c>
      <c r="F84" s="262" t="s">
        <v>737</v>
      </c>
      <c r="G84" s="262">
        <f t="shared" si="0"/>
        <v>2</v>
      </c>
      <c r="H84" s="262">
        <v>1</v>
      </c>
    </row>
    <row r="85" spans="1:9">
      <c r="A85" s="265" t="s">
        <v>536</v>
      </c>
      <c r="B85" s="258" t="s">
        <v>739</v>
      </c>
      <c r="C85" s="260" t="s">
        <v>427</v>
      </c>
      <c r="D85" s="266">
        <v>28</v>
      </c>
      <c r="E85" s="264" t="s">
        <v>533</v>
      </c>
      <c r="F85" s="262" t="s">
        <v>740</v>
      </c>
      <c r="G85" s="262">
        <f t="shared" si="0"/>
        <v>2</v>
      </c>
      <c r="H85" s="262">
        <v>1</v>
      </c>
    </row>
    <row r="86" spans="1:9">
      <c r="A86" s="265" t="s">
        <v>627</v>
      </c>
      <c r="B86" s="267" t="s">
        <v>556</v>
      </c>
      <c r="C86" s="260" t="s">
        <v>427</v>
      </c>
      <c r="D86" s="266">
        <v>22</v>
      </c>
      <c r="E86" s="264" t="s">
        <v>533</v>
      </c>
      <c r="F86" s="270" t="s">
        <v>628</v>
      </c>
      <c r="G86" s="262">
        <f t="shared" si="0"/>
        <v>2</v>
      </c>
      <c r="H86" s="262">
        <v>1</v>
      </c>
    </row>
    <row r="87" spans="1:9">
      <c r="A87" s="265" t="s">
        <v>741</v>
      </c>
      <c r="B87" s="271" t="s">
        <v>742</v>
      </c>
      <c r="C87" s="260" t="s">
        <v>427</v>
      </c>
      <c r="D87" s="266">
        <v>27</v>
      </c>
      <c r="E87" s="264" t="s">
        <v>565</v>
      </c>
      <c r="F87" s="272" t="s">
        <v>743</v>
      </c>
      <c r="G87" s="272">
        <f t="shared" si="0"/>
        <v>2</v>
      </c>
      <c r="H87" s="272">
        <v>1</v>
      </c>
    </row>
    <row r="88" spans="1:9">
      <c r="A88" s="265" t="s">
        <v>746</v>
      </c>
      <c r="B88" s="258" t="s">
        <v>747</v>
      </c>
      <c r="C88" s="260" t="s">
        <v>427</v>
      </c>
      <c r="D88" s="260">
        <v>23</v>
      </c>
      <c r="E88" s="264" t="s">
        <v>571</v>
      </c>
      <c r="F88" s="262" t="s">
        <v>748</v>
      </c>
      <c r="G88" s="262">
        <f t="shared" si="0"/>
        <v>2</v>
      </c>
      <c r="H88" s="262">
        <v>1</v>
      </c>
    </row>
    <row r="89" spans="1:9">
      <c r="A89" s="257" t="s">
        <v>559</v>
      </c>
      <c r="B89" s="267" t="s">
        <v>560</v>
      </c>
      <c r="C89" s="263" t="s">
        <v>426</v>
      </c>
      <c r="D89" s="266">
        <v>27</v>
      </c>
      <c r="E89" s="264" t="s">
        <v>533</v>
      </c>
      <c r="F89" s="262" t="s">
        <v>624</v>
      </c>
      <c r="G89" s="262">
        <f t="shared" si="0"/>
        <v>2</v>
      </c>
      <c r="H89" s="262">
        <v>1</v>
      </c>
    </row>
    <row r="90" spans="1:9">
      <c r="A90" s="171" t="s">
        <v>612</v>
      </c>
      <c r="B90" s="172" t="s">
        <v>750</v>
      </c>
      <c r="C90" s="173" t="s">
        <v>428</v>
      </c>
      <c r="D90" s="174">
        <v>25</v>
      </c>
      <c r="E90" s="175"/>
      <c r="F90" s="176" t="s">
        <v>751</v>
      </c>
      <c r="G90" s="176">
        <v>1.5</v>
      </c>
      <c r="H90" s="176">
        <v>1</v>
      </c>
      <c r="I90" t="s">
        <v>752</v>
      </c>
    </row>
    <row r="91" spans="1:9" ht="25.5">
      <c r="A91" s="171" t="s">
        <v>612</v>
      </c>
      <c r="B91" s="172" t="s">
        <v>753</v>
      </c>
      <c r="C91" s="173" t="s">
        <v>428</v>
      </c>
      <c r="D91" s="174">
        <v>25</v>
      </c>
      <c r="E91" s="175"/>
      <c r="F91" s="175" t="s">
        <v>754</v>
      </c>
      <c r="G91" s="176">
        <v>1.5</v>
      </c>
      <c r="H91" s="176">
        <v>1</v>
      </c>
    </row>
    <row r="92" spans="1:9">
      <c r="A92" s="177" t="s">
        <v>755</v>
      </c>
      <c r="B92" s="172" t="s">
        <v>599</v>
      </c>
      <c r="C92" s="173" t="s">
        <v>428</v>
      </c>
      <c r="D92" s="174">
        <v>25</v>
      </c>
      <c r="E92" s="175"/>
      <c r="F92" s="176" t="s">
        <v>756</v>
      </c>
      <c r="G92" s="176">
        <v>1.5</v>
      </c>
      <c r="H92" s="176">
        <v>1</v>
      </c>
    </row>
    <row r="93" spans="1:9">
      <c r="A93" s="257" t="s">
        <v>759</v>
      </c>
      <c r="B93" s="258" t="s">
        <v>760</v>
      </c>
      <c r="C93" s="263" t="s">
        <v>426</v>
      </c>
      <c r="D93" s="260">
        <v>25</v>
      </c>
      <c r="E93" s="264" t="s">
        <v>761</v>
      </c>
      <c r="F93" s="262" t="s">
        <v>762</v>
      </c>
      <c r="G93" s="262">
        <v>2</v>
      </c>
      <c r="H93" s="262">
        <v>1</v>
      </c>
    </row>
    <row r="94" spans="1:9">
      <c r="A94" s="257" t="s">
        <v>540</v>
      </c>
      <c r="B94" s="258" t="s">
        <v>764</v>
      </c>
      <c r="C94" s="259" t="s">
        <v>428</v>
      </c>
      <c r="D94" s="260">
        <v>23</v>
      </c>
      <c r="E94" s="261" t="s">
        <v>567</v>
      </c>
      <c r="F94" s="262" t="s">
        <v>768</v>
      </c>
      <c r="G94" s="262">
        <v>2</v>
      </c>
      <c r="H94" s="262">
        <v>1</v>
      </c>
    </row>
    <row r="95" spans="1:9">
      <c r="A95" s="257" t="s">
        <v>765</v>
      </c>
      <c r="B95" s="258" t="s">
        <v>766</v>
      </c>
      <c r="C95" s="259" t="s">
        <v>632</v>
      </c>
      <c r="D95" s="260">
        <v>20</v>
      </c>
      <c r="E95" s="264" t="s">
        <v>761</v>
      </c>
      <c r="F95" s="262" t="s">
        <v>767</v>
      </c>
      <c r="G95" s="262">
        <v>2</v>
      </c>
      <c r="H95" s="262">
        <v>1</v>
      </c>
    </row>
    <row r="96" spans="1:9">
      <c r="A96" s="257" t="s">
        <v>769</v>
      </c>
      <c r="B96" s="258" t="s">
        <v>770</v>
      </c>
      <c r="C96" s="263" t="s">
        <v>428</v>
      </c>
      <c r="D96" s="260">
        <v>26</v>
      </c>
      <c r="E96" s="261" t="s">
        <v>567</v>
      </c>
      <c r="F96" s="262" t="s">
        <v>771</v>
      </c>
      <c r="G96" s="262">
        <v>2</v>
      </c>
      <c r="H96" s="262">
        <v>1</v>
      </c>
    </row>
    <row r="97" spans="1:10">
      <c r="A97" s="257" t="s">
        <v>540</v>
      </c>
      <c r="B97" s="258" t="s">
        <v>603</v>
      </c>
      <c r="C97" s="263" t="s">
        <v>426</v>
      </c>
      <c r="D97" s="260">
        <v>26</v>
      </c>
      <c r="E97" s="261" t="s">
        <v>567</v>
      </c>
      <c r="F97" s="262" t="s">
        <v>566</v>
      </c>
      <c r="G97" s="262">
        <v>2</v>
      </c>
      <c r="H97" s="262">
        <v>1</v>
      </c>
    </row>
    <row r="98" spans="1:10">
      <c r="A98" s="257" t="s">
        <v>773</v>
      </c>
      <c r="B98" s="258" t="s">
        <v>554</v>
      </c>
      <c r="C98" s="260" t="s">
        <v>427</v>
      </c>
      <c r="D98" s="260">
        <v>24</v>
      </c>
      <c r="E98" s="264" t="s">
        <v>541</v>
      </c>
      <c r="F98" s="262" t="s">
        <v>774</v>
      </c>
      <c r="G98" s="262">
        <v>2</v>
      </c>
      <c r="H98" s="262">
        <v>1</v>
      </c>
    </row>
    <row r="99" spans="1:10">
      <c r="A99" s="257" t="s">
        <v>776</v>
      </c>
      <c r="B99" s="258" t="s">
        <v>554</v>
      </c>
      <c r="C99" s="263" t="s">
        <v>428</v>
      </c>
      <c r="D99" s="260">
        <v>23</v>
      </c>
      <c r="E99" s="264" t="s">
        <v>571</v>
      </c>
      <c r="F99" s="262" t="s">
        <v>777</v>
      </c>
      <c r="G99" s="262">
        <v>2</v>
      </c>
      <c r="H99" s="262">
        <v>1</v>
      </c>
    </row>
    <row r="100" spans="1:10">
      <c r="A100" s="257" t="s">
        <v>636</v>
      </c>
      <c r="B100" s="258" t="s">
        <v>785</v>
      </c>
      <c r="C100" s="263" t="s">
        <v>428</v>
      </c>
      <c r="D100" s="260">
        <v>17</v>
      </c>
      <c r="E100" s="264" t="s">
        <v>541</v>
      </c>
      <c r="F100" s="262" t="s">
        <v>786</v>
      </c>
      <c r="G100" s="262">
        <v>2</v>
      </c>
      <c r="H100" s="262">
        <v>1</v>
      </c>
    </row>
    <row r="101" spans="1:10">
      <c r="A101" s="171" t="s">
        <v>641</v>
      </c>
      <c r="B101" s="172" t="s">
        <v>623</v>
      </c>
      <c r="C101" s="173" t="s">
        <v>426</v>
      </c>
      <c r="D101" s="178">
        <v>25</v>
      </c>
      <c r="E101" s="175"/>
      <c r="F101" s="176" t="s">
        <v>778</v>
      </c>
      <c r="G101" s="176">
        <v>1.5</v>
      </c>
      <c r="H101" s="176">
        <v>1</v>
      </c>
    </row>
    <row r="102" spans="1:10">
      <c r="A102" s="171" t="s">
        <v>779</v>
      </c>
      <c r="B102" s="172" t="s">
        <v>554</v>
      </c>
      <c r="C102" s="173" t="s">
        <v>428</v>
      </c>
      <c r="D102" s="178">
        <v>25</v>
      </c>
      <c r="E102" s="175"/>
      <c r="F102" s="176" t="s">
        <v>780</v>
      </c>
      <c r="G102" s="176">
        <v>1.5</v>
      </c>
      <c r="H102" s="176">
        <v>1</v>
      </c>
    </row>
    <row r="103" spans="1:10" ht="45">
      <c r="A103" s="171" t="s">
        <v>540</v>
      </c>
      <c r="B103" s="172" t="s">
        <v>784</v>
      </c>
      <c r="C103" s="173" t="s">
        <v>428</v>
      </c>
      <c r="D103" s="178">
        <v>25</v>
      </c>
      <c r="E103" s="175"/>
      <c r="F103" s="179" t="s">
        <v>782</v>
      </c>
      <c r="G103" s="176">
        <v>1.5</v>
      </c>
      <c r="H103" s="176">
        <v>1</v>
      </c>
    </row>
    <row r="104" spans="1:10">
      <c r="A104" s="191"/>
    </row>
    <row r="105" spans="1:10">
      <c r="D105">
        <f>SUM(D78:D103)</f>
        <v>632</v>
      </c>
      <c r="G105">
        <f>SUM(G78:G103)</f>
        <v>49</v>
      </c>
      <c r="H105">
        <f>SUM(H78:H103)</f>
        <v>26</v>
      </c>
    </row>
    <row r="107" spans="1:10">
      <c r="A107" s="86"/>
      <c r="B107" s="86"/>
      <c r="C107" s="86" t="s">
        <v>1073</v>
      </c>
      <c r="D107" s="86">
        <f>+D105+H36+D70</f>
        <v>2227</v>
      </c>
      <c r="E107" s="86"/>
      <c r="F107" s="86"/>
      <c r="G107" s="86"/>
      <c r="H107" s="86"/>
      <c r="I107" s="86"/>
      <c r="J107" s="86"/>
    </row>
    <row r="108" spans="1:10" ht="18">
      <c r="A108" s="509"/>
      <c r="B108" s="509"/>
      <c r="C108" s="509"/>
      <c r="D108" s="509"/>
      <c r="E108" s="509"/>
      <c r="F108" s="509"/>
      <c r="G108" s="509"/>
      <c r="H108" s="86"/>
      <c r="I108" s="86"/>
      <c r="J108" s="86"/>
    </row>
    <row r="109" spans="1:10">
      <c r="A109" s="89"/>
      <c r="B109" s="86"/>
      <c r="C109" s="86"/>
      <c r="D109" s="88"/>
      <c r="E109" s="160"/>
      <c r="F109" s="86"/>
      <c r="G109" s="86"/>
      <c r="H109" s="86"/>
      <c r="I109" s="86"/>
      <c r="J109" s="86"/>
    </row>
    <row r="110" spans="1:10" ht="30">
      <c r="A110" s="91" t="s">
        <v>789</v>
      </c>
      <c r="B110" s="91"/>
      <c r="C110" s="91"/>
      <c r="D110" s="91"/>
      <c r="E110" s="91"/>
      <c r="F110" s="91"/>
      <c r="G110" s="91"/>
      <c r="H110" s="86"/>
      <c r="I110" s="86"/>
      <c r="J110" s="86"/>
    </row>
    <row r="111" spans="1:10">
      <c r="A111" s="510"/>
      <c r="B111" s="510"/>
      <c r="C111" s="510"/>
      <c r="D111" s="510"/>
      <c r="E111" s="510"/>
      <c r="F111" s="510"/>
      <c r="G111" s="91"/>
      <c r="H111" s="86"/>
      <c r="I111" s="86"/>
      <c r="J111" s="86"/>
    </row>
    <row r="112" spans="1:10">
      <c r="A112" s="511"/>
      <c r="B112" s="161"/>
      <c r="C112" s="161"/>
      <c r="D112" s="161"/>
      <c r="E112" s="162"/>
      <c r="F112" s="162"/>
      <c r="G112" s="163"/>
      <c r="H112" s="86"/>
      <c r="I112" s="86"/>
      <c r="J112" s="86"/>
    </row>
    <row r="113" spans="1:10">
      <c r="A113" s="512"/>
      <c r="B113" s="161"/>
      <c r="C113" s="161"/>
      <c r="D113" s="161"/>
      <c r="E113" s="162"/>
      <c r="F113" s="162"/>
      <c r="G113" s="164"/>
      <c r="H113" s="86"/>
      <c r="I113" s="86"/>
      <c r="J113" s="86"/>
    </row>
    <row r="114" spans="1:10">
      <c r="A114" s="171" t="s">
        <v>612</v>
      </c>
      <c r="B114" s="172" t="s">
        <v>757</v>
      </c>
      <c r="C114" s="173" t="s">
        <v>631</v>
      </c>
      <c r="D114" s="178">
        <v>30</v>
      </c>
      <c r="E114" s="175"/>
      <c r="F114" s="176" t="s">
        <v>758</v>
      </c>
      <c r="G114" s="176">
        <v>1</v>
      </c>
      <c r="H114" s="176">
        <v>1</v>
      </c>
      <c r="I114" s="86"/>
      <c r="J114" s="86"/>
    </row>
    <row r="115" spans="1:10">
      <c r="A115" s="171" t="s">
        <v>612</v>
      </c>
      <c r="B115" s="172" t="s">
        <v>757</v>
      </c>
      <c r="C115" s="173" t="s">
        <v>631</v>
      </c>
      <c r="D115" s="178">
        <v>30</v>
      </c>
      <c r="E115" s="175"/>
      <c r="F115" s="176" t="s">
        <v>758</v>
      </c>
      <c r="G115" s="176">
        <v>1</v>
      </c>
      <c r="H115" s="176">
        <v>1</v>
      </c>
      <c r="I115" s="86"/>
      <c r="J115" s="86"/>
    </row>
    <row r="116" spans="1:10">
      <c r="A116" s="171" t="s">
        <v>540</v>
      </c>
      <c r="B116" s="172" t="s">
        <v>781</v>
      </c>
      <c r="C116" s="173" t="s">
        <v>631</v>
      </c>
      <c r="D116" s="178">
        <f>30*2</f>
        <v>60</v>
      </c>
      <c r="E116" s="175"/>
      <c r="F116" s="176" t="s">
        <v>783</v>
      </c>
      <c r="G116" s="176">
        <f>1*2</f>
        <v>2</v>
      </c>
      <c r="H116" s="176">
        <v>2</v>
      </c>
      <c r="I116" s="86"/>
      <c r="J116" s="86"/>
    </row>
    <row r="117" spans="1:10">
      <c r="A117" s="165"/>
      <c r="B117" s="166"/>
      <c r="C117" s="166"/>
      <c r="D117" s="166">
        <f>D114+D115+D116</f>
        <v>120</v>
      </c>
      <c r="E117" s="166"/>
      <c r="F117" s="166"/>
      <c r="G117" s="166">
        <f>G114+G115+G116</f>
        <v>4</v>
      </c>
      <c r="H117" s="166">
        <f>H114+H115+H116</f>
        <v>4</v>
      </c>
      <c r="I117" s="86"/>
      <c r="J117" s="86"/>
    </row>
    <row r="118" spans="1:10">
      <c r="A118" s="167"/>
      <c r="B118" s="168"/>
      <c r="C118" s="168"/>
      <c r="D118" s="168"/>
      <c r="E118" s="169"/>
      <c r="F118" s="169"/>
      <c r="G118" s="170"/>
      <c r="H118" s="86"/>
      <c r="I118" s="86"/>
      <c r="J118" s="86"/>
    </row>
  </sheetData>
  <mergeCells count="4">
    <mergeCell ref="A3:A34"/>
    <mergeCell ref="A108:G108"/>
    <mergeCell ref="A111:F111"/>
    <mergeCell ref="A112:A1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CA9A-0ED4-4B3B-878C-876EA5A0D397}">
  <dimension ref="A1:V37"/>
  <sheetViews>
    <sheetView workbookViewId="0">
      <selection activeCell="F32" sqref="F32"/>
    </sheetView>
  </sheetViews>
  <sheetFormatPr baseColWidth="10" defaultColWidth="11.42578125" defaultRowHeight="15"/>
  <cols>
    <col min="1" max="1" width="28.28515625" style="2" customWidth="1"/>
    <col min="2" max="6" width="11.42578125" style="2"/>
    <col min="7" max="7" width="13.28515625" style="2" customWidth="1"/>
    <col min="8" max="11" width="11.42578125" style="2"/>
    <col min="12" max="12" width="15.28515625" style="2" customWidth="1"/>
    <col min="13" max="16384" width="11.42578125" style="2"/>
  </cols>
  <sheetData>
    <row r="1" spans="1:14">
      <c r="A1" s="315" t="s">
        <v>1121</v>
      </c>
      <c r="C1" s="8"/>
      <c r="D1" s="8"/>
      <c r="E1" s="8"/>
      <c r="F1" s="8"/>
    </row>
    <row r="3" spans="1:14">
      <c r="A3" s="107" t="s">
        <v>656</v>
      </c>
      <c r="B3" s="97" t="s">
        <v>1049</v>
      </c>
      <c r="C3" s="97" t="s">
        <v>1050</v>
      </c>
      <c r="D3" s="1" t="s">
        <v>1119</v>
      </c>
      <c r="E3" s="8"/>
      <c r="F3" s="8"/>
      <c r="L3" s="8"/>
      <c r="M3"/>
      <c r="N3"/>
    </row>
    <row r="4" spans="1:14">
      <c r="A4" s="103" t="s">
        <v>1092</v>
      </c>
      <c r="B4" s="102">
        <f t="shared" ref="B4:D7" si="0">B29</f>
        <v>0</v>
      </c>
      <c r="C4" s="102">
        <f t="shared" si="0"/>
        <v>0</v>
      </c>
      <c r="D4" s="102">
        <f t="shared" si="0"/>
        <v>0</v>
      </c>
      <c r="E4" s="19"/>
      <c r="F4" s="19"/>
      <c r="G4" s="19"/>
      <c r="L4" s="47"/>
      <c r="M4"/>
      <c r="N4"/>
    </row>
    <row r="5" spans="1:14">
      <c r="A5" s="103" t="s">
        <v>1094</v>
      </c>
      <c r="B5" s="102">
        <f t="shared" si="0"/>
        <v>60</v>
      </c>
      <c r="C5" s="102">
        <f t="shared" si="0"/>
        <v>100</v>
      </c>
      <c r="D5" s="102">
        <f t="shared" si="0"/>
        <v>0</v>
      </c>
      <c r="E5" s="19"/>
      <c r="F5" s="19"/>
      <c r="G5" s="19"/>
      <c r="L5" s="86"/>
      <c r="M5" s="86"/>
      <c r="N5"/>
    </row>
    <row r="6" spans="1:14">
      <c r="A6" s="103" t="s">
        <v>1093</v>
      </c>
      <c r="B6" s="102">
        <f t="shared" si="0"/>
        <v>0</v>
      </c>
      <c r="C6" s="102">
        <f t="shared" si="0"/>
        <v>0</v>
      </c>
      <c r="D6" s="102">
        <f t="shared" si="0"/>
        <v>0</v>
      </c>
      <c r="E6" s="19"/>
      <c r="F6" s="19"/>
      <c r="G6" s="19"/>
      <c r="L6" s="317"/>
      <c r="M6" s="86"/>
      <c r="N6"/>
    </row>
    <row r="7" spans="1:14">
      <c r="A7" s="103" t="s">
        <v>1105</v>
      </c>
      <c r="B7" s="102">
        <f t="shared" si="0"/>
        <v>0</v>
      </c>
      <c r="C7" s="102">
        <f t="shared" si="0"/>
        <v>0</v>
      </c>
      <c r="D7" s="102">
        <f t="shared" si="0"/>
        <v>0</v>
      </c>
      <c r="E7" s="19"/>
      <c r="F7" s="19"/>
      <c r="G7" s="19"/>
      <c r="L7" s="317"/>
      <c r="M7" s="86"/>
      <c r="N7"/>
    </row>
    <row r="8" spans="1:14">
      <c r="A8" s="103" t="s">
        <v>1106</v>
      </c>
      <c r="B8" s="102">
        <v>0</v>
      </c>
      <c r="C8" s="102">
        <v>0</v>
      </c>
      <c r="D8" s="4">
        <v>0</v>
      </c>
      <c r="E8" s="19"/>
      <c r="F8" s="19"/>
      <c r="G8" s="19"/>
      <c r="L8" s="317"/>
      <c r="M8" s="86"/>
      <c r="N8"/>
    </row>
    <row r="9" spans="1:14">
      <c r="A9" s="103" t="s">
        <v>1091</v>
      </c>
      <c r="B9" s="102">
        <f t="shared" ref="B9:D13" si="1">B33</f>
        <v>0</v>
      </c>
      <c r="C9" s="102">
        <f t="shared" si="1"/>
        <v>0</v>
      </c>
      <c r="D9" s="102">
        <f t="shared" si="1"/>
        <v>110</v>
      </c>
      <c r="E9" s="19"/>
      <c r="F9" s="19"/>
      <c r="G9" s="19"/>
      <c r="L9" s="317"/>
      <c r="M9" s="86"/>
      <c r="N9"/>
    </row>
    <row r="10" spans="1:14">
      <c r="A10" s="103" t="s">
        <v>1096</v>
      </c>
      <c r="B10" s="102">
        <f t="shared" si="1"/>
        <v>0</v>
      </c>
      <c r="C10" s="102">
        <f t="shared" si="1"/>
        <v>0</v>
      </c>
      <c r="D10" s="102">
        <f t="shared" si="1"/>
        <v>0</v>
      </c>
      <c r="E10" s="19"/>
      <c r="F10" s="19"/>
      <c r="G10" s="19"/>
      <c r="L10" s="317"/>
      <c r="M10" s="86"/>
      <c r="N10"/>
    </row>
    <row r="11" spans="1:14">
      <c r="A11" s="103" t="s">
        <v>1098</v>
      </c>
      <c r="B11" s="102">
        <f t="shared" si="1"/>
        <v>60</v>
      </c>
      <c r="C11" s="102">
        <f t="shared" si="1"/>
        <v>0</v>
      </c>
      <c r="D11" s="102">
        <f t="shared" si="1"/>
        <v>110</v>
      </c>
      <c r="E11" s="19"/>
      <c r="F11" s="19"/>
      <c r="G11" s="19"/>
      <c r="L11" s="317"/>
      <c r="M11" s="86"/>
      <c r="N11"/>
    </row>
    <row r="12" spans="1:14" s="22" customFormat="1">
      <c r="A12" s="103" t="s">
        <v>1099</v>
      </c>
      <c r="B12" s="102">
        <f t="shared" si="1"/>
        <v>0</v>
      </c>
      <c r="C12" s="102">
        <f t="shared" si="1"/>
        <v>0</v>
      </c>
      <c r="D12" s="102">
        <f t="shared" si="1"/>
        <v>110</v>
      </c>
      <c r="L12" s="317"/>
      <c r="M12" s="86"/>
      <c r="N12" s="137"/>
    </row>
    <row r="13" spans="1:14">
      <c r="A13" s="204" t="s">
        <v>419</v>
      </c>
      <c r="B13" s="203">
        <f t="shared" si="1"/>
        <v>120</v>
      </c>
      <c r="C13" s="203">
        <f t="shared" si="1"/>
        <v>100</v>
      </c>
      <c r="D13" s="203">
        <f t="shared" si="1"/>
        <v>110</v>
      </c>
      <c r="E13" s="2">
        <f>B13+C13+D13</f>
        <v>330</v>
      </c>
      <c r="L13" s="86"/>
      <c r="M13" s="86"/>
    </row>
    <row r="15" spans="1:14">
      <c r="A15" s="2" t="s">
        <v>502</v>
      </c>
      <c r="B15" s="2">
        <f>B13+C13+D13</f>
        <v>330</v>
      </c>
    </row>
    <row r="16" spans="1:14">
      <c r="A16" s="2" t="s">
        <v>630</v>
      </c>
      <c r="B16" s="2">
        <f>sens_22_23!H117+'sens_23-24'!L121+sens_24_25!E148</f>
        <v>12</v>
      </c>
    </row>
    <row r="17" spans="1:22">
      <c r="A17" s="2" t="s">
        <v>1116</v>
      </c>
      <c r="B17" s="2">
        <f>sens_22_23!G117+'sens_23-24'!L120+sens_24_25!D148</f>
        <v>12</v>
      </c>
    </row>
    <row r="28" spans="1:22">
      <c r="A28" s="97" t="s">
        <v>620</v>
      </c>
      <c r="B28" s="189" t="s">
        <v>1051</v>
      </c>
      <c r="C28" s="189" t="s">
        <v>1052</v>
      </c>
      <c r="D28" s="106" t="s">
        <v>1119</v>
      </c>
      <c r="E28" s="160"/>
      <c r="F28" s="389"/>
      <c r="G28" s="389"/>
      <c r="H28" s="390"/>
    </row>
    <row r="29" spans="1:22">
      <c r="A29" s="103" t="s">
        <v>1092</v>
      </c>
      <c r="B29" s="29">
        <f>E4</f>
        <v>0</v>
      </c>
      <c r="C29" s="29">
        <v>0</v>
      </c>
      <c r="D29" s="108">
        <v>0</v>
      </c>
      <c r="E29" s="86"/>
      <c r="F29" s="86"/>
      <c r="G29" s="86"/>
    </row>
    <row r="30" spans="1:22">
      <c r="A30" s="103" t="s">
        <v>1094</v>
      </c>
      <c r="B30" s="29">
        <f>sens_22_23!D116</f>
        <v>60</v>
      </c>
      <c r="C30" s="29">
        <f>'sens_23-24'!J114+'sens_23-24'!J115+'sens_23-24'!J116+'sens_23-24'!J117</f>
        <v>100</v>
      </c>
      <c r="D30" s="108">
        <v>0</v>
      </c>
      <c r="E30" s="86"/>
      <c r="F30" s="86"/>
      <c r="G30" s="86"/>
      <c r="M30" s="160"/>
      <c r="N30" s="160"/>
      <c r="O30" s="160"/>
      <c r="P30" s="160"/>
      <c r="Q30" s="389"/>
      <c r="R30" s="389"/>
      <c r="S30" s="390"/>
    </row>
    <row r="31" spans="1:22">
      <c r="A31" s="103" t="s">
        <v>1093</v>
      </c>
      <c r="B31" s="29">
        <f>E6</f>
        <v>0</v>
      </c>
      <c r="C31" s="29">
        <v>0</v>
      </c>
      <c r="D31" s="108">
        <v>0</v>
      </c>
      <c r="E31" s="86"/>
      <c r="F31" s="86"/>
      <c r="G31" s="86"/>
      <c r="S31" s="390"/>
      <c r="V31" s="2">
        <f>SUM(M31:U31)</f>
        <v>0</v>
      </c>
    </row>
    <row r="32" spans="1:22" s="22" customFormat="1">
      <c r="A32" s="103" t="s">
        <v>1095</v>
      </c>
      <c r="B32" s="29">
        <f>E7</f>
        <v>0</v>
      </c>
      <c r="C32" s="29">
        <v>0</v>
      </c>
      <c r="D32" s="108">
        <v>0</v>
      </c>
      <c r="E32" s="86"/>
      <c r="F32" s="86"/>
      <c r="G32" s="86"/>
      <c r="H32" s="2"/>
    </row>
    <row r="33" spans="1:7">
      <c r="A33" s="103" t="s">
        <v>1097</v>
      </c>
      <c r="B33" s="29">
        <f>E8</f>
        <v>0</v>
      </c>
      <c r="C33" s="29">
        <v>0</v>
      </c>
      <c r="D33" s="108">
        <f>sens_24_25!F148</f>
        <v>110</v>
      </c>
      <c r="E33" s="86"/>
      <c r="F33" s="86"/>
      <c r="G33" s="86"/>
    </row>
    <row r="34" spans="1:7">
      <c r="A34" s="103" t="s">
        <v>1096</v>
      </c>
      <c r="B34" s="29">
        <f>E9</f>
        <v>0</v>
      </c>
      <c r="C34" s="29">
        <v>0</v>
      </c>
      <c r="D34" s="108">
        <v>0</v>
      </c>
      <c r="E34" s="86"/>
      <c r="F34" s="86"/>
      <c r="G34" s="86"/>
    </row>
    <row r="35" spans="1:7">
      <c r="A35" s="103" t="s">
        <v>1098</v>
      </c>
      <c r="B35" s="29">
        <f>sens_22_23!D114+sens_22_23!D115</f>
        <v>60</v>
      </c>
      <c r="C35" s="29">
        <v>0</v>
      </c>
      <c r="D35" s="108">
        <f>sens_24_25!F148</f>
        <v>110</v>
      </c>
      <c r="E35" s="86"/>
      <c r="F35" s="86"/>
      <c r="G35" s="86"/>
    </row>
    <row r="36" spans="1:7">
      <c r="A36" s="103" t="s">
        <v>1099</v>
      </c>
      <c r="B36" s="29">
        <f>E11</f>
        <v>0</v>
      </c>
      <c r="C36" s="29">
        <v>0</v>
      </c>
      <c r="D36" s="108">
        <f>sens_24_25!F148</f>
        <v>110</v>
      </c>
      <c r="E36" s="86"/>
      <c r="F36" s="86"/>
      <c r="G36" s="86"/>
    </row>
    <row r="37" spans="1:7">
      <c r="A37" s="109" t="s">
        <v>419</v>
      </c>
      <c r="B37" s="29">
        <f>sens_22_23!D117</f>
        <v>120</v>
      </c>
      <c r="C37" s="29">
        <f>'sens_23-24'!J114+'sens_23-24'!J115+'sens_23-24'!J116+'sens_23-24'!J117</f>
        <v>100</v>
      </c>
      <c r="D37" s="108">
        <f>sens_24_25!F148</f>
        <v>110</v>
      </c>
      <c r="E37" s="86"/>
      <c r="F37" s="86"/>
      <c r="G37" s="8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66"/>
  <sheetViews>
    <sheetView topLeftCell="A346" workbookViewId="0">
      <selection activeCell="C362" sqref="C362"/>
    </sheetView>
  </sheetViews>
  <sheetFormatPr baseColWidth="10" defaultColWidth="11.42578125" defaultRowHeight="15.75"/>
  <cols>
    <col min="1" max="1" width="14.42578125" style="19" customWidth="1"/>
    <col min="2" max="2" width="32.5703125" style="20" customWidth="1"/>
    <col min="3" max="3" width="16.140625" style="21" customWidth="1"/>
    <col min="4" max="4" width="33.7109375" style="8" customWidth="1"/>
    <col min="5" max="8" width="11.42578125" style="8"/>
    <col min="9" max="9" width="20.7109375" style="8" customWidth="1"/>
    <col min="10" max="16384" width="11.42578125" style="2"/>
  </cols>
  <sheetData>
    <row r="1" spans="1:11" s="14" customFormat="1" ht="57" customHeight="1" thickBot="1">
      <c r="A1" s="9" t="s">
        <v>22</v>
      </c>
      <c r="B1" s="10" t="s">
        <v>23</v>
      </c>
      <c r="C1" s="11" t="s">
        <v>24</v>
      </c>
      <c r="D1" s="12" t="s">
        <v>25</v>
      </c>
      <c r="E1" s="13" t="s">
        <v>1038</v>
      </c>
      <c r="F1" s="13" t="s">
        <v>1039</v>
      </c>
      <c r="G1" s="13" t="s">
        <v>1120</v>
      </c>
      <c r="H1" s="13" t="s">
        <v>619</v>
      </c>
      <c r="I1" s="13" t="s">
        <v>26</v>
      </c>
    </row>
    <row r="2" spans="1:11" s="92" customFormat="1" ht="38.25" customHeight="1">
      <c r="A2" s="370">
        <v>30001</v>
      </c>
      <c r="B2" s="371" t="s">
        <v>27</v>
      </c>
      <c r="C2" s="372"/>
      <c r="D2" s="353" t="s">
        <v>28</v>
      </c>
      <c r="E2" s="97"/>
      <c r="F2" s="97"/>
      <c r="G2" s="97"/>
      <c r="H2" s="97">
        <f>SUM(E2:G2)</f>
        <v>0</v>
      </c>
      <c r="I2" s="136"/>
    </row>
    <row r="3" spans="1:11" s="375" customFormat="1" ht="30.75" customHeight="1">
      <c r="A3" s="373">
        <v>30002</v>
      </c>
      <c r="B3" s="356" t="s">
        <v>30</v>
      </c>
      <c r="C3" s="374"/>
      <c r="D3" s="353" t="s">
        <v>31</v>
      </c>
      <c r="E3" s="97"/>
      <c r="F3" s="97"/>
      <c r="G3" s="97"/>
      <c r="H3" s="97">
        <f t="shared" ref="H3:H66" si="0">SUM(E3:G3)</f>
        <v>0</v>
      </c>
      <c r="I3" s="136"/>
    </row>
    <row r="4" spans="1:11" s="92" customFormat="1" ht="40.5" customHeight="1">
      <c r="A4" s="370">
        <v>30003</v>
      </c>
      <c r="B4" s="348" t="s">
        <v>13</v>
      </c>
      <c r="C4" s="374">
        <v>1</v>
      </c>
      <c r="D4" s="349" t="s">
        <v>32</v>
      </c>
      <c r="E4" s="97"/>
      <c r="F4" s="97"/>
      <c r="G4" s="97"/>
      <c r="H4" s="97">
        <f t="shared" si="0"/>
        <v>0</v>
      </c>
      <c r="I4" s="354"/>
    </row>
    <row r="5" spans="1:11" s="92" customFormat="1" ht="48" customHeight="1">
      <c r="A5" s="469">
        <f>A4+1</f>
        <v>30004</v>
      </c>
      <c r="B5" s="470" t="s">
        <v>34</v>
      </c>
      <c r="C5" s="471"/>
      <c r="D5" s="472" t="s">
        <v>692</v>
      </c>
      <c r="E5" s="155"/>
      <c r="F5" s="155"/>
      <c r="G5" s="155">
        <v>1</v>
      </c>
      <c r="H5" s="155">
        <f t="shared" si="0"/>
        <v>1</v>
      </c>
      <c r="I5" s="473" t="s">
        <v>29</v>
      </c>
      <c r="K5" s="378"/>
    </row>
    <row r="6" spans="1:11" s="92" customFormat="1" ht="36" customHeight="1">
      <c r="A6" s="351">
        <f>A5+1</f>
        <v>30005</v>
      </c>
      <c r="B6" s="352" t="s">
        <v>36</v>
      </c>
      <c r="C6" s="379"/>
      <c r="D6" s="377" t="s">
        <v>37</v>
      </c>
      <c r="E6" s="97"/>
      <c r="F6" s="97"/>
      <c r="G6" s="97"/>
      <c r="H6" s="97">
        <f t="shared" si="0"/>
        <v>0</v>
      </c>
      <c r="I6" s="136"/>
    </row>
    <row r="7" spans="1:11" s="92" customFormat="1" ht="58.5" customHeight="1">
      <c r="A7" s="474">
        <v>30006</v>
      </c>
      <c r="B7" s="475" t="s">
        <v>38</v>
      </c>
      <c r="C7" s="476"/>
      <c r="D7" s="477" t="s">
        <v>693</v>
      </c>
      <c r="E7" s="155"/>
      <c r="F7" s="155"/>
      <c r="G7" s="155">
        <v>1</v>
      </c>
      <c r="H7" s="155">
        <f t="shared" si="0"/>
        <v>1</v>
      </c>
      <c r="I7" s="473" t="s">
        <v>29</v>
      </c>
    </row>
    <row r="8" spans="1:11" s="92" customFormat="1" ht="67.5" customHeight="1">
      <c r="A8" s="487">
        <v>30007</v>
      </c>
      <c r="B8" s="488" t="s">
        <v>39</v>
      </c>
      <c r="C8" s="489">
        <v>1</v>
      </c>
      <c r="D8" s="484" t="s">
        <v>708</v>
      </c>
      <c r="E8" s="485">
        <v>1</v>
      </c>
      <c r="F8" s="485">
        <v>1</v>
      </c>
      <c r="G8" s="485"/>
      <c r="H8" s="485">
        <f t="shared" si="0"/>
        <v>2</v>
      </c>
      <c r="I8" s="486" t="s">
        <v>33</v>
      </c>
    </row>
    <row r="9" spans="1:11" s="92" customFormat="1" ht="41.25" customHeight="1">
      <c r="A9" s="370">
        <v>30008</v>
      </c>
      <c r="B9" s="352" t="s">
        <v>40</v>
      </c>
      <c r="C9" s="381"/>
      <c r="D9" s="349" t="s">
        <v>712</v>
      </c>
      <c r="E9" s="97"/>
      <c r="F9" s="97"/>
      <c r="G9" s="97"/>
      <c r="H9" s="97">
        <f t="shared" si="0"/>
        <v>0</v>
      </c>
      <c r="I9" s="136"/>
    </row>
    <row r="10" spans="1:11" s="92" customFormat="1" ht="42" customHeight="1">
      <c r="A10" s="370">
        <v>30009</v>
      </c>
      <c r="B10" s="352" t="s">
        <v>41</v>
      </c>
      <c r="C10" s="379"/>
      <c r="D10" s="377" t="s">
        <v>42</v>
      </c>
      <c r="E10" s="97"/>
      <c r="F10" s="97"/>
      <c r="G10" s="97"/>
      <c r="H10" s="97">
        <f t="shared" si="0"/>
        <v>0</v>
      </c>
      <c r="I10" s="136"/>
    </row>
    <row r="11" spans="1:11" s="92" customFormat="1" ht="38.25" customHeight="1">
      <c r="A11" s="370">
        <v>30010</v>
      </c>
      <c r="B11" s="356" t="s">
        <v>43</v>
      </c>
      <c r="C11" s="376">
        <v>1</v>
      </c>
      <c r="D11" s="377" t="s">
        <v>44</v>
      </c>
      <c r="E11" s="97"/>
      <c r="F11" s="97"/>
      <c r="G11" s="97"/>
      <c r="H11" s="97">
        <f t="shared" si="0"/>
        <v>0</v>
      </c>
      <c r="I11" s="354"/>
    </row>
    <row r="12" spans="1:11" s="92" customFormat="1" ht="39" customHeight="1">
      <c r="A12" s="370">
        <v>30011</v>
      </c>
      <c r="B12" s="352" t="s">
        <v>45</v>
      </c>
      <c r="C12" s="379"/>
      <c r="D12" s="377" t="s">
        <v>46</v>
      </c>
      <c r="E12" s="97"/>
      <c r="F12" s="97"/>
      <c r="G12" s="97"/>
      <c r="H12" s="97">
        <f t="shared" si="0"/>
        <v>0</v>
      </c>
      <c r="I12" s="136"/>
    </row>
    <row r="13" spans="1:11" s="92" customFormat="1" ht="37.5" customHeight="1">
      <c r="A13" s="102">
        <v>30012</v>
      </c>
      <c r="B13" s="357" t="s">
        <v>47</v>
      </c>
      <c r="C13" s="376">
        <v>1</v>
      </c>
      <c r="D13" s="377" t="s">
        <v>48</v>
      </c>
      <c r="E13" s="97"/>
      <c r="F13" s="97"/>
      <c r="G13" s="97"/>
      <c r="H13" s="97">
        <f t="shared" si="0"/>
        <v>0</v>
      </c>
      <c r="I13" s="354"/>
    </row>
    <row r="14" spans="1:11" s="92" customFormat="1" ht="34.5" customHeight="1">
      <c r="A14" s="358">
        <v>30013</v>
      </c>
      <c r="B14" s="356" t="s">
        <v>49</v>
      </c>
      <c r="C14" s="376"/>
      <c r="D14" s="377" t="s">
        <v>50</v>
      </c>
      <c r="E14" s="97"/>
      <c r="F14" s="97"/>
      <c r="G14" s="97"/>
      <c r="H14" s="97">
        <f t="shared" si="0"/>
        <v>0</v>
      </c>
      <c r="I14" s="136"/>
    </row>
    <row r="15" spans="1:11" s="92" customFormat="1" ht="30.75" customHeight="1">
      <c r="A15" s="358">
        <v>30014</v>
      </c>
      <c r="B15" s="357" t="s">
        <v>51</v>
      </c>
      <c r="C15" s="372"/>
      <c r="D15" s="353" t="s">
        <v>28</v>
      </c>
      <c r="E15" s="97"/>
      <c r="F15" s="97"/>
      <c r="G15" s="97"/>
      <c r="H15" s="97">
        <f t="shared" si="0"/>
        <v>0</v>
      </c>
      <c r="I15" s="136"/>
    </row>
    <row r="16" spans="1:11" s="92" customFormat="1" ht="33" customHeight="1">
      <c r="A16" s="358">
        <v>30015</v>
      </c>
      <c r="B16" s="352" t="s">
        <v>52</v>
      </c>
      <c r="C16" s="379"/>
      <c r="D16" s="377" t="s">
        <v>42</v>
      </c>
      <c r="E16" s="97"/>
      <c r="F16" s="97"/>
      <c r="G16" s="97"/>
      <c r="H16" s="97">
        <f t="shared" si="0"/>
        <v>0</v>
      </c>
      <c r="I16" s="136"/>
    </row>
    <row r="17" spans="1:9" s="92" customFormat="1" ht="30.75" customHeight="1">
      <c r="A17" s="358">
        <v>30016</v>
      </c>
      <c r="B17" s="352" t="s">
        <v>53</v>
      </c>
      <c r="C17" s="379"/>
      <c r="D17" s="377" t="s">
        <v>42</v>
      </c>
      <c r="E17" s="97"/>
      <c r="F17" s="97"/>
      <c r="G17" s="97"/>
      <c r="H17" s="97">
        <f t="shared" si="0"/>
        <v>0</v>
      </c>
      <c r="I17" s="136"/>
    </row>
    <row r="18" spans="1:9" s="92" customFormat="1" ht="36" customHeight="1">
      <c r="A18" s="358">
        <v>30017</v>
      </c>
      <c r="B18" s="352" t="s">
        <v>54</v>
      </c>
      <c r="C18" s="379"/>
      <c r="D18" s="377" t="s">
        <v>42</v>
      </c>
      <c r="E18" s="97"/>
      <c r="F18" s="97"/>
      <c r="G18" s="97"/>
      <c r="H18" s="97">
        <f t="shared" si="0"/>
        <v>0</v>
      </c>
      <c r="I18" s="136"/>
    </row>
    <row r="19" spans="1:9" s="92" customFormat="1" ht="36.75" customHeight="1">
      <c r="A19" s="358">
        <v>30018</v>
      </c>
      <c r="B19" s="355" t="s">
        <v>55</v>
      </c>
      <c r="C19" s="380"/>
      <c r="D19" s="349" t="s">
        <v>56</v>
      </c>
      <c r="E19" s="97"/>
      <c r="F19" s="97"/>
      <c r="G19" s="97"/>
      <c r="H19" s="97">
        <f t="shared" si="0"/>
        <v>0</v>
      </c>
      <c r="I19" s="136"/>
    </row>
    <row r="20" spans="1:9" s="92" customFormat="1" ht="28.5" customHeight="1">
      <c r="A20" s="358">
        <v>30019</v>
      </c>
      <c r="B20" s="355" t="s">
        <v>57</v>
      </c>
      <c r="C20" s="380"/>
      <c r="D20" s="349" t="s">
        <v>56</v>
      </c>
      <c r="E20" s="97"/>
      <c r="F20" s="97"/>
      <c r="G20" s="97"/>
      <c r="H20" s="97">
        <f t="shared" si="0"/>
        <v>0</v>
      </c>
      <c r="I20" s="136"/>
    </row>
    <row r="21" spans="1:9" s="92" customFormat="1" ht="27" customHeight="1">
      <c r="A21" s="490">
        <v>30020</v>
      </c>
      <c r="B21" s="491" t="s">
        <v>58</v>
      </c>
      <c r="C21" s="492"/>
      <c r="D21" s="472" t="s">
        <v>59</v>
      </c>
      <c r="E21" s="155">
        <v>1</v>
      </c>
      <c r="F21" s="155"/>
      <c r="G21" s="155"/>
      <c r="H21" s="155">
        <f t="shared" si="0"/>
        <v>1</v>
      </c>
      <c r="I21" s="473" t="s">
        <v>29</v>
      </c>
    </row>
    <row r="22" spans="1:9" s="382" customFormat="1" ht="33" customHeight="1">
      <c r="A22" s="358">
        <v>30021</v>
      </c>
      <c r="B22" s="356" t="s">
        <v>60</v>
      </c>
      <c r="C22" s="374"/>
      <c r="D22" s="353" t="s">
        <v>61</v>
      </c>
      <c r="E22" s="97"/>
      <c r="F22" s="97"/>
      <c r="G22" s="97"/>
      <c r="H22" s="97">
        <f t="shared" si="0"/>
        <v>0</v>
      </c>
      <c r="I22" s="136"/>
    </row>
    <row r="23" spans="1:9" s="92" customFormat="1" ht="38.25" customHeight="1">
      <c r="A23" s="358">
        <v>30022</v>
      </c>
      <c r="B23" s="352" t="s">
        <v>62</v>
      </c>
      <c r="C23" s="379"/>
      <c r="D23" s="377" t="s">
        <v>63</v>
      </c>
      <c r="E23" s="97"/>
      <c r="F23" s="97"/>
      <c r="G23" s="97"/>
      <c r="H23" s="97">
        <f t="shared" si="0"/>
        <v>0</v>
      </c>
      <c r="I23" s="136"/>
    </row>
    <row r="24" spans="1:9" s="92" customFormat="1" ht="38.25" customHeight="1">
      <c r="A24" s="358">
        <v>30023</v>
      </c>
      <c r="B24" s="355" t="s">
        <v>64</v>
      </c>
      <c r="C24" s="380"/>
      <c r="D24" s="349" t="s">
        <v>56</v>
      </c>
      <c r="E24" s="97"/>
      <c r="F24" s="97"/>
      <c r="G24" s="97"/>
      <c r="H24" s="97">
        <f t="shared" si="0"/>
        <v>0</v>
      </c>
      <c r="I24" s="136"/>
    </row>
    <row r="25" spans="1:9" s="92" customFormat="1" ht="36.75" customHeight="1">
      <c r="A25" s="358">
        <v>30024</v>
      </c>
      <c r="B25" s="352" t="s">
        <v>65</v>
      </c>
      <c r="C25" s="379"/>
      <c r="D25" s="377" t="s">
        <v>42</v>
      </c>
      <c r="E25" s="97"/>
      <c r="F25" s="97"/>
      <c r="G25" s="97"/>
      <c r="H25" s="97">
        <f t="shared" si="0"/>
        <v>0</v>
      </c>
      <c r="I25" s="136"/>
    </row>
    <row r="26" spans="1:9" s="92" customFormat="1" ht="42" customHeight="1">
      <c r="A26" s="358">
        <v>30025</v>
      </c>
      <c r="B26" s="352" t="s">
        <v>66</v>
      </c>
      <c r="C26" s="379"/>
      <c r="D26" s="377" t="s">
        <v>42</v>
      </c>
      <c r="E26" s="97"/>
      <c r="F26" s="97"/>
      <c r="G26" s="97"/>
      <c r="H26" s="97">
        <f t="shared" si="0"/>
        <v>0</v>
      </c>
      <c r="I26" s="136"/>
    </row>
    <row r="27" spans="1:9" s="92" customFormat="1" ht="39.75" customHeight="1">
      <c r="A27" s="358">
        <v>30026</v>
      </c>
      <c r="B27" s="352" t="s">
        <v>67</v>
      </c>
      <c r="C27" s="379"/>
      <c r="D27" s="377" t="s">
        <v>42</v>
      </c>
      <c r="E27" s="97"/>
      <c r="F27" s="97"/>
      <c r="G27" s="97"/>
      <c r="H27" s="97">
        <f t="shared" si="0"/>
        <v>0</v>
      </c>
      <c r="I27" s="136"/>
    </row>
    <row r="28" spans="1:9" s="92" customFormat="1" ht="33.75" customHeight="1">
      <c r="A28" s="358">
        <v>30027</v>
      </c>
      <c r="B28" s="352" t="s">
        <v>68</v>
      </c>
      <c r="C28" s="379"/>
      <c r="D28" s="377" t="s">
        <v>44</v>
      </c>
      <c r="E28" s="377"/>
      <c r="F28" s="377"/>
      <c r="G28" s="377"/>
      <c r="H28" s="97">
        <f t="shared" si="0"/>
        <v>0</v>
      </c>
      <c r="I28" s="136"/>
    </row>
    <row r="29" spans="1:9" s="92" customFormat="1" ht="58.5" customHeight="1">
      <c r="A29" s="358">
        <v>30028</v>
      </c>
      <c r="B29" s="352" t="s">
        <v>69</v>
      </c>
      <c r="C29" s="379">
        <v>1</v>
      </c>
      <c r="D29" s="377" t="s">
        <v>70</v>
      </c>
      <c r="E29" s="97"/>
      <c r="F29" s="97"/>
      <c r="G29" s="97"/>
      <c r="H29" s="97">
        <f t="shared" si="0"/>
        <v>0</v>
      </c>
      <c r="I29" s="354"/>
    </row>
    <row r="30" spans="1:9" s="92" customFormat="1" ht="37.5" customHeight="1">
      <c r="A30" s="358">
        <v>30029</v>
      </c>
      <c r="B30" s="352" t="s">
        <v>71</v>
      </c>
      <c r="C30" s="381"/>
      <c r="D30" s="349" t="s">
        <v>72</v>
      </c>
      <c r="E30" s="97"/>
      <c r="F30" s="97"/>
      <c r="G30" s="97"/>
      <c r="H30" s="97">
        <f t="shared" si="0"/>
        <v>0</v>
      </c>
      <c r="I30" s="136"/>
    </row>
    <row r="31" spans="1:9" s="92" customFormat="1" ht="30.75" customHeight="1">
      <c r="A31" s="358">
        <v>30030</v>
      </c>
      <c r="B31" s="352" t="s">
        <v>73</v>
      </c>
      <c r="C31" s="381"/>
      <c r="D31" s="353" t="s">
        <v>28</v>
      </c>
      <c r="E31" s="97"/>
      <c r="F31" s="97"/>
      <c r="G31" s="97"/>
      <c r="H31" s="97">
        <f t="shared" si="0"/>
        <v>0</v>
      </c>
      <c r="I31" s="136"/>
    </row>
    <row r="32" spans="1:9" s="92" customFormat="1" ht="29.25" customHeight="1">
      <c r="A32" s="358">
        <v>30031</v>
      </c>
      <c r="B32" s="352" t="s">
        <v>74</v>
      </c>
      <c r="C32" s="381"/>
      <c r="D32" s="353" t="s">
        <v>713</v>
      </c>
      <c r="E32" s="97"/>
      <c r="F32" s="97"/>
      <c r="G32" s="97"/>
      <c r="H32" s="97">
        <f t="shared" si="0"/>
        <v>0</v>
      </c>
      <c r="I32" s="97"/>
    </row>
    <row r="33" spans="1:9" s="92" customFormat="1" ht="38.25" customHeight="1">
      <c r="A33" s="358">
        <v>30032</v>
      </c>
      <c r="B33" s="352" t="s">
        <v>75</v>
      </c>
      <c r="C33" s="379">
        <v>1</v>
      </c>
      <c r="D33" s="377" t="s">
        <v>494</v>
      </c>
      <c r="E33" s="97"/>
      <c r="F33" s="97"/>
      <c r="G33" s="97"/>
      <c r="H33" s="97">
        <f t="shared" si="0"/>
        <v>0</v>
      </c>
      <c r="I33" s="354"/>
    </row>
    <row r="34" spans="1:9" s="92" customFormat="1" ht="42" customHeight="1">
      <c r="A34" s="358">
        <v>30033</v>
      </c>
      <c r="B34" s="356" t="s">
        <v>76</v>
      </c>
      <c r="C34" s="376"/>
      <c r="D34" s="377" t="s">
        <v>697</v>
      </c>
      <c r="E34" s="97"/>
      <c r="F34" s="97"/>
      <c r="G34" s="97"/>
      <c r="H34" s="97">
        <f t="shared" si="0"/>
        <v>0</v>
      </c>
      <c r="I34" s="136"/>
    </row>
    <row r="35" spans="1:9" s="92" customFormat="1" ht="45" customHeight="1">
      <c r="A35" s="358">
        <v>30034</v>
      </c>
      <c r="B35" s="352" t="s">
        <v>77</v>
      </c>
      <c r="C35" s="379"/>
      <c r="D35" s="377" t="s">
        <v>698</v>
      </c>
      <c r="E35" s="97"/>
      <c r="F35" s="97"/>
      <c r="G35" s="97"/>
      <c r="H35" s="97">
        <f t="shared" si="0"/>
        <v>0</v>
      </c>
      <c r="I35" s="136"/>
    </row>
    <row r="36" spans="1:9" s="92" customFormat="1" ht="43.5" customHeight="1">
      <c r="A36" s="358">
        <v>30035</v>
      </c>
      <c r="B36" s="352" t="s">
        <v>78</v>
      </c>
      <c r="C36" s="381"/>
      <c r="D36" s="353" t="s">
        <v>701</v>
      </c>
      <c r="E36" s="97"/>
      <c r="F36" s="97"/>
      <c r="G36" s="97"/>
      <c r="H36" s="97">
        <f t="shared" si="0"/>
        <v>0</v>
      </c>
      <c r="I36" s="136"/>
    </row>
    <row r="37" spans="1:9" s="92" customFormat="1" ht="27.75" customHeight="1">
      <c r="A37" s="358">
        <v>30036</v>
      </c>
      <c r="B37" s="352" t="s">
        <v>79</v>
      </c>
      <c r="C37" s="379"/>
      <c r="D37" s="377" t="s">
        <v>80</v>
      </c>
      <c r="E37" s="97"/>
      <c r="F37" s="97"/>
      <c r="G37" s="97"/>
      <c r="H37" s="97">
        <f t="shared" si="0"/>
        <v>0</v>
      </c>
      <c r="I37" s="136"/>
    </row>
    <row r="38" spans="1:9" s="92" customFormat="1" ht="29.25" customHeight="1">
      <c r="A38" s="358">
        <v>30037</v>
      </c>
      <c r="B38" s="352" t="s">
        <v>81</v>
      </c>
      <c r="C38" s="379">
        <v>1</v>
      </c>
      <c r="D38" s="377" t="s">
        <v>63</v>
      </c>
      <c r="E38" s="97"/>
      <c r="F38" s="97"/>
      <c r="G38" s="97"/>
      <c r="H38" s="97">
        <f t="shared" si="0"/>
        <v>0</v>
      </c>
      <c r="I38" s="354"/>
    </row>
    <row r="39" spans="1:9" s="92" customFormat="1" ht="27.75" customHeight="1">
      <c r="A39" s="358">
        <v>30038</v>
      </c>
      <c r="B39" s="352" t="s">
        <v>82</v>
      </c>
      <c r="C39" s="379"/>
      <c r="D39" s="377" t="s">
        <v>42</v>
      </c>
      <c r="E39" s="97"/>
      <c r="F39" s="97"/>
      <c r="G39" s="97"/>
      <c r="H39" s="97">
        <f t="shared" si="0"/>
        <v>0</v>
      </c>
      <c r="I39" s="136"/>
    </row>
    <row r="40" spans="1:9" s="92" customFormat="1" ht="25.5" customHeight="1">
      <c r="A40" s="358">
        <v>30039</v>
      </c>
      <c r="B40" s="352" t="s">
        <v>83</v>
      </c>
      <c r="C40" s="379"/>
      <c r="D40" s="377" t="s">
        <v>84</v>
      </c>
      <c r="E40" s="97"/>
      <c r="F40" s="97"/>
      <c r="G40" s="97"/>
      <c r="H40" s="97">
        <f t="shared" si="0"/>
        <v>0</v>
      </c>
      <c r="I40" s="136"/>
    </row>
    <row r="41" spans="1:9" s="92" customFormat="1" ht="31.5" customHeight="1">
      <c r="A41" s="358">
        <v>30040</v>
      </c>
      <c r="B41" s="352" t="s">
        <v>85</v>
      </c>
      <c r="C41" s="379"/>
      <c r="D41" s="377" t="s">
        <v>42</v>
      </c>
      <c r="E41" s="97"/>
      <c r="F41" s="97"/>
      <c r="G41" s="97"/>
      <c r="H41" s="97">
        <f t="shared" si="0"/>
        <v>0</v>
      </c>
      <c r="I41" s="136"/>
    </row>
    <row r="42" spans="1:9" s="92" customFormat="1" ht="33.75" customHeight="1">
      <c r="A42" s="358">
        <v>30041</v>
      </c>
      <c r="B42" s="357" t="s">
        <v>86</v>
      </c>
      <c r="C42" s="372"/>
      <c r="D42" s="353" t="s">
        <v>28</v>
      </c>
      <c r="E42" s="97"/>
      <c r="F42" s="97"/>
      <c r="G42" s="97"/>
      <c r="H42" s="97">
        <f t="shared" si="0"/>
        <v>0</v>
      </c>
      <c r="I42" s="136"/>
    </row>
    <row r="43" spans="1:9" s="92" customFormat="1" ht="29.25" customHeight="1">
      <c r="A43" s="358">
        <v>30042</v>
      </c>
      <c r="B43" s="357" t="s">
        <v>87</v>
      </c>
      <c r="C43" s="383"/>
      <c r="D43" s="377" t="s">
        <v>44</v>
      </c>
      <c r="E43" s="377"/>
      <c r="F43" s="377"/>
      <c r="G43" s="377"/>
      <c r="H43" s="97">
        <f t="shared" si="0"/>
        <v>0</v>
      </c>
      <c r="I43" s="136"/>
    </row>
    <row r="44" spans="1:9" s="92" customFormat="1" ht="27.75" customHeight="1">
      <c r="A44" s="358">
        <v>30043</v>
      </c>
      <c r="B44" s="352" t="s">
        <v>88</v>
      </c>
      <c r="C44" s="381"/>
      <c r="D44" s="349" t="s">
        <v>691</v>
      </c>
      <c r="E44" s="97"/>
      <c r="F44" s="97"/>
      <c r="G44" s="97"/>
      <c r="H44" s="97">
        <f t="shared" si="0"/>
        <v>0</v>
      </c>
      <c r="I44" s="136"/>
    </row>
    <row r="45" spans="1:9" s="92" customFormat="1" ht="42.75" customHeight="1">
      <c r="A45" s="358">
        <v>30044</v>
      </c>
      <c r="B45" s="352" t="s">
        <v>89</v>
      </c>
      <c r="C45" s="379"/>
      <c r="D45" s="377" t="s">
        <v>706</v>
      </c>
      <c r="E45" s="97"/>
      <c r="F45" s="97"/>
      <c r="G45" s="97"/>
      <c r="H45" s="97">
        <f t="shared" si="0"/>
        <v>0</v>
      </c>
      <c r="I45" s="136"/>
    </row>
    <row r="46" spans="1:9" s="92" customFormat="1" ht="37.5" customHeight="1">
      <c r="A46" s="358">
        <v>30045</v>
      </c>
      <c r="B46" s="352" t="s">
        <v>90</v>
      </c>
      <c r="C46" s="379"/>
      <c r="D46" s="377" t="s">
        <v>63</v>
      </c>
      <c r="E46" s="97"/>
      <c r="F46" s="97"/>
      <c r="G46" s="97"/>
      <c r="H46" s="97">
        <f t="shared" si="0"/>
        <v>0</v>
      </c>
      <c r="I46" s="136"/>
    </row>
    <row r="47" spans="1:9" s="382" customFormat="1" ht="28.5" customHeight="1">
      <c r="A47" s="358">
        <v>30046</v>
      </c>
      <c r="B47" s="356" t="s">
        <v>91</v>
      </c>
      <c r="C47" s="374"/>
      <c r="D47" s="353" t="s">
        <v>61</v>
      </c>
      <c r="E47" s="97"/>
      <c r="F47" s="97"/>
      <c r="G47" s="97"/>
      <c r="H47" s="97">
        <f t="shared" si="0"/>
        <v>0</v>
      </c>
      <c r="I47" s="136"/>
    </row>
    <row r="48" spans="1:9" s="92" customFormat="1" ht="26.25" customHeight="1">
      <c r="A48" s="358">
        <v>30047</v>
      </c>
      <c r="B48" s="356" t="s">
        <v>92</v>
      </c>
      <c r="C48" s="374">
        <v>1</v>
      </c>
      <c r="D48" s="349" t="s">
        <v>93</v>
      </c>
      <c r="E48" s="97"/>
      <c r="F48" s="97"/>
      <c r="G48" s="97"/>
      <c r="H48" s="97">
        <f t="shared" si="0"/>
        <v>0</v>
      </c>
      <c r="I48" s="354"/>
    </row>
    <row r="49" spans="1:9" s="92" customFormat="1" ht="45.75" customHeight="1">
      <c r="A49" s="358">
        <v>30048</v>
      </c>
      <c r="B49" s="352" t="s">
        <v>94</v>
      </c>
      <c r="C49" s="381"/>
      <c r="D49" s="353" t="s">
        <v>711</v>
      </c>
      <c r="E49" s="97"/>
      <c r="F49" s="97"/>
      <c r="G49" s="97"/>
      <c r="H49" s="97">
        <f t="shared" si="0"/>
        <v>0</v>
      </c>
      <c r="I49" s="136"/>
    </row>
    <row r="50" spans="1:9" s="382" customFormat="1" ht="32.25" customHeight="1">
      <c r="A50" s="358">
        <v>30049</v>
      </c>
      <c r="B50" s="356" t="s">
        <v>95</v>
      </c>
      <c r="C50" s="374"/>
      <c r="D50" s="353" t="s">
        <v>61</v>
      </c>
      <c r="E50" s="97"/>
      <c r="F50" s="97"/>
      <c r="G50" s="97"/>
      <c r="H50" s="97">
        <f t="shared" si="0"/>
        <v>0</v>
      </c>
      <c r="I50" s="136"/>
    </row>
    <row r="51" spans="1:9" s="92" customFormat="1" ht="30" customHeight="1">
      <c r="A51" s="358">
        <v>30050</v>
      </c>
      <c r="B51" s="355" t="s">
        <v>96</v>
      </c>
      <c r="C51" s="380"/>
      <c r="D51" s="349" t="s">
        <v>97</v>
      </c>
      <c r="E51" s="97"/>
      <c r="F51" s="97"/>
      <c r="G51" s="97"/>
      <c r="H51" s="97">
        <f t="shared" si="0"/>
        <v>0</v>
      </c>
      <c r="I51" s="136"/>
    </row>
    <row r="52" spans="1:9" s="92" customFormat="1" ht="35.25" customHeight="1">
      <c r="A52" s="358">
        <v>30051</v>
      </c>
      <c r="B52" s="352" t="s">
        <v>98</v>
      </c>
      <c r="C52" s="381"/>
      <c r="D52" s="349" t="s">
        <v>99</v>
      </c>
      <c r="E52" s="97"/>
      <c r="F52" s="97"/>
      <c r="G52" s="97"/>
      <c r="H52" s="97">
        <f t="shared" si="0"/>
        <v>0</v>
      </c>
      <c r="I52" s="136"/>
    </row>
    <row r="53" spans="1:9" s="92" customFormat="1" ht="33.75" customHeight="1">
      <c r="A53" s="358">
        <v>30052</v>
      </c>
      <c r="B53" s="360" t="s">
        <v>687</v>
      </c>
      <c r="C53" s="379"/>
      <c r="D53" s="377" t="s">
        <v>42</v>
      </c>
      <c r="E53" s="97"/>
      <c r="F53" s="97"/>
      <c r="G53" s="97"/>
      <c r="H53" s="97">
        <f t="shared" si="0"/>
        <v>0</v>
      </c>
      <c r="I53" s="136"/>
    </row>
    <row r="54" spans="1:9" s="92" customFormat="1" ht="44.25" customHeight="1">
      <c r="A54" s="358">
        <v>30053</v>
      </c>
      <c r="B54" s="357" t="s">
        <v>100</v>
      </c>
      <c r="C54" s="372">
        <v>1</v>
      </c>
      <c r="D54" s="349" t="s">
        <v>61</v>
      </c>
      <c r="E54" s="97"/>
      <c r="F54" s="97"/>
      <c r="G54" s="97"/>
      <c r="H54" s="97">
        <f t="shared" si="0"/>
        <v>0</v>
      </c>
      <c r="I54" s="136"/>
    </row>
    <row r="55" spans="1:9" s="92" customFormat="1" ht="35.25" customHeight="1">
      <c r="A55" s="358">
        <v>30055</v>
      </c>
      <c r="B55" s="352" t="s">
        <v>101</v>
      </c>
      <c r="C55" s="381"/>
      <c r="D55" s="349" t="s">
        <v>712</v>
      </c>
      <c r="E55" s="97"/>
      <c r="F55" s="97"/>
      <c r="G55" s="97"/>
      <c r="H55" s="97">
        <f t="shared" si="0"/>
        <v>0</v>
      </c>
      <c r="I55" s="136"/>
    </row>
    <row r="56" spans="1:9" s="384" customFormat="1" ht="39" customHeight="1">
      <c r="A56" s="358">
        <v>30054</v>
      </c>
      <c r="B56" s="356" t="s">
        <v>102</v>
      </c>
      <c r="C56" s="374"/>
      <c r="D56" s="349" t="s">
        <v>97</v>
      </c>
      <c r="E56" s="97"/>
      <c r="F56" s="97"/>
      <c r="G56" s="97"/>
      <c r="H56" s="97">
        <f t="shared" si="0"/>
        <v>0</v>
      </c>
      <c r="I56" s="136"/>
    </row>
    <row r="57" spans="1:9" s="92" customFormat="1" ht="33.75" customHeight="1">
      <c r="A57" s="358">
        <v>30056</v>
      </c>
      <c r="B57" s="352" t="s">
        <v>103</v>
      </c>
      <c r="C57" s="381"/>
      <c r="D57" s="353" t="s">
        <v>713</v>
      </c>
      <c r="E57" s="97"/>
      <c r="F57" s="97"/>
      <c r="G57" s="97"/>
      <c r="H57" s="97">
        <f t="shared" si="0"/>
        <v>0</v>
      </c>
      <c r="I57" s="97"/>
    </row>
    <row r="58" spans="1:9" s="92" customFormat="1" ht="42" customHeight="1">
      <c r="A58" s="358">
        <v>30057</v>
      </c>
      <c r="B58" s="352" t="s">
        <v>104</v>
      </c>
      <c r="C58" s="379"/>
      <c r="D58" s="377" t="s">
        <v>84</v>
      </c>
      <c r="E58" s="97"/>
      <c r="F58" s="97"/>
      <c r="G58" s="97"/>
      <c r="H58" s="97">
        <f t="shared" si="0"/>
        <v>0</v>
      </c>
      <c r="I58" s="136"/>
    </row>
    <row r="59" spans="1:9" s="92" customFormat="1" ht="42" customHeight="1">
      <c r="A59" s="358">
        <v>30058</v>
      </c>
      <c r="B59" s="355" t="s">
        <v>105</v>
      </c>
      <c r="C59" s="380"/>
      <c r="D59" s="349" t="s">
        <v>689</v>
      </c>
      <c r="E59" s="97"/>
      <c r="F59" s="97"/>
      <c r="G59" s="97"/>
      <c r="H59" s="97">
        <f t="shared" si="0"/>
        <v>0</v>
      </c>
      <c r="I59" s="136"/>
    </row>
    <row r="60" spans="1:9" s="92" customFormat="1" ht="37.5" customHeight="1">
      <c r="A60" s="358">
        <v>30059</v>
      </c>
      <c r="B60" s="355" t="s">
        <v>106</v>
      </c>
      <c r="C60" s="380"/>
      <c r="D60" s="349" t="s">
        <v>107</v>
      </c>
      <c r="E60" s="97"/>
      <c r="F60" s="97"/>
      <c r="G60" s="97"/>
      <c r="H60" s="97">
        <f t="shared" si="0"/>
        <v>0</v>
      </c>
      <c r="I60" s="136"/>
    </row>
    <row r="61" spans="1:9" s="92" customFormat="1" ht="39" customHeight="1">
      <c r="A61" s="358">
        <v>30060</v>
      </c>
      <c r="B61" s="352" t="s">
        <v>108</v>
      </c>
      <c r="C61" s="381"/>
      <c r="D61" s="349" t="s">
        <v>93</v>
      </c>
      <c r="E61" s="97"/>
      <c r="F61" s="97"/>
      <c r="G61" s="97"/>
      <c r="H61" s="97">
        <f t="shared" si="0"/>
        <v>0</v>
      </c>
      <c r="I61" s="136"/>
    </row>
    <row r="62" spans="1:9" s="92" customFormat="1" ht="36.75" customHeight="1">
      <c r="A62" s="358">
        <v>30061</v>
      </c>
      <c r="B62" s="357" t="s">
        <v>109</v>
      </c>
      <c r="C62" s="383"/>
      <c r="D62" s="377" t="s">
        <v>110</v>
      </c>
      <c r="E62" s="97"/>
      <c r="F62" s="97"/>
      <c r="G62" s="97"/>
      <c r="H62" s="97">
        <f t="shared" si="0"/>
        <v>0</v>
      </c>
      <c r="I62" s="97"/>
    </row>
    <row r="63" spans="1:9" s="92" customFormat="1" ht="54.75" customHeight="1">
      <c r="A63" s="358">
        <v>30062</v>
      </c>
      <c r="B63" s="355" t="s">
        <v>111</v>
      </c>
      <c r="C63" s="380">
        <v>1</v>
      </c>
      <c r="D63" s="349" t="s">
        <v>691</v>
      </c>
      <c r="E63" s="97"/>
      <c r="F63" s="97"/>
      <c r="G63" s="97"/>
      <c r="H63" s="97">
        <f t="shared" si="0"/>
        <v>0</v>
      </c>
      <c r="I63" s="354"/>
    </row>
    <row r="64" spans="1:9" s="92" customFormat="1" ht="42" customHeight="1">
      <c r="A64" s="358">
        <v>30064</v>
      </c>
      <c r="B64" s="352" t="s">
        <v>112</v>
      </c>
      <c r="C64" s="379"/>
      <c r="D64" s="377" t="s">
        <v>42</v>
      </c>
      <c r="E64" s="97"/>
      <c r="F64" s="97"/>
      <c r="G64" s="97"/>
      <c r="H64" s="97">
        <f t="shared" si="0"/>
        <v>0</v>
      </c>
      <c r="I64" s="136"/>
    </row>
    <row r="65" spans="1:9" s="375" customFormat="1" ht="39" customHeight="1">
      <c r="A65" s="358">
        <v>30065</v>
      </c>
      <c r="B65" s="356" t="s">
        <v>113</v>
      </c>
      <c r="C65" s="374"/>
      <c r="D65" s="353" t="s">
        <v>114</v>
      </c>
      <c r="E65" s="97"/>
      <c r="F65" s="97"/>
      <c r="G65" s="97"/>
      <c r="H65" s="97">
        <f t="shared" si="0"/>
        <v>0</v>
      </c>
      <c r="I65" s="136"/>
    </row>
    <row r="66" spans="1:9" s="92" customFormat="1" ht="43.5" customHeight="1">
      <c r="A66" s="358">
        <v>30066</v>
      </c>
      <c r="B66" s="355" t="s">
        <v>115</v>
      </c>
      <c r="C66" s="380"/>
      <c r="D66" s="349" t="s">
        <v>97</v>
      </c>
      <c r="E66" s="97"/>
      <c r="F66" s="97"/>
      <c r="G66" s="97"/>
      <c r="H66" s="97">
        <f t="shared" si="0"/>
        <v>0</v>
      </c>
      <c r="I66" s="136"/>
    </row>
    <row r="67" spans="1:9" s="92" customFormat="1" ht="42" customHeight="1">
      <c r="A67" s="358">
        <v>30067</v>
      </c>
      <c r="B67" s="357" t="s">
        <v>116</v>
      </c>
      <c r="C67" s="372"/>
      <c r="D67" s="353" t="s">
        <v>713</v>
      </c>
      <c r="E67" s="97"/>
      <c r="F67" s="97"/>
      <c r="G67" s="97"/>
      <c r="H67" s="97">
        <f t="shared" ref="H67:H129" si="1">SUM(E67:G67)</f>
        <v>0</v>
      </c>
      <c r="I67" s="97"/>
    </row>
    <row r="68" spans="1:9" s="375" customFormat="1" ht="33.75" customHeight="1">
      <c r="A68" s="358">
        <v>30068</v>
      </c>
      <c r="B68" s="356" t="s">
        <v>117</v>
      </c>
      <c r="C68" s="374"/>
      <c r="D68" s="353" t="s">
        <v>114</v>
      </c>
      <c r="E68" s="97"/>
      <c r="F68" s="97"/>
      <c r="G68" s="97"/>
      <c r="H68" s="97">
        <f t="shared" si="1"/>
        <v>0</v>
      </c>
      <c r="I68" s="136"/>
    </row>
    <row r="69" spans="1:9" s="92" customFormat="1" ht="37.5" customHeight="1">
      <c r="A69" s="358">
        <v>30069</v>
      </c>
      <c r="B69" s="355" t="s">
        <v>118</v>
      </c>
      <c r="C69" s="380"/>
      <c r="D69" s="349" t="s">
        <v>97</v>
      </c>
      <c r="E69" s="97"/>
      <c r="F69" s="97"/>
      <c r="G69" s="97"/>
      <c r="H69" s="97">
        <f t="shared" si="1"/>
        <v>0</v>
      </c>
      <c r="I69" s="136"/>
    </row>
    <row r="70" spans="1:9" s="92" customFormat="1" ht="36" customHeight="1">
      <c r="A70" s="358">
        <v>30070</v>
      </c>
      <c r="B70" s="352" t="s">
        <v>119</v>
      </c>
      <c r="C70" s="379"/>
      <c r="D70" s="377" t="s">
        <v>37</v>
      </c>
      <c r="E70" s="97"/>
      <c r="F70" s="97"/>
      <c r="G70" s="97"/>
      <c r="H70" s="97">
        <f t="shared" si="1"/>
        <v>0</v>
      </c>
      <c r="I70" s="136"/>
    </row>
    <row r="71" spans="1:9" s="375" customFormat="1" ht="36" customHeight="1">
      <c r="A71" s="358">
        <v>30071</v>
      </c>
      <c r="B71" s="356" t="s">
        <v>120</v>
      </c>
      <c r="C71" s="374"/>
      <c r="D71" s="353" t="s">
        <v>114</v>
      </c>
      <c r="E71" s="97"/>
      <c r="F71" s="97"/>
      <c r="G71" s="97"/>
      <c r="H71" s="97">
        <f t="shared" si="1"/>
        <v>0</v>
      </c>
      <c r="I71" s="136"/>
    </row>
    <row r="72" spans="1:9" s="92" customFormat="1" ht="34.5" customHeight="1">
      <c r="A72" s="358">
        <v>30072</v>
      </c>
      <c r="B72" s="352" t="s">
        <v>121</v>
      </c>
      <c r="C72" s="381"/>
      <c r="D72" s="349" t="s">
        <v>61</v>
      </c>
      <c r="E72" s="97"/>
      <c r="F72" s="97"/>
      <c r="G72" s="97"/>
      <c r="H72" s="97">
        <f t="shared" si="1"/>
        <v>0</v>
      </c>
      <c r="I72" s="136"/>
    </row>
    <row r="73" spans="1:9" s="92" customFormat="1" ht="39" customHeight="1">
      <c r="A73" s="358">
        <v>30073</v>
      </c>
      <c r="B73" s="357" t="s">
        <v>122</v>
      </c>
      <c r="C73" s="383"/>
      <c r="D73" s="377" t="s">
        <v>50</v>
      </c>
      <c r="E73" s="97"/>
      <c r="F73" s="97"/>
      <c r="G73" s="97"/>
      <c r="H73" s="97">
        <f t="shared" si="1"/>
        <v>0</v>
      </c>
      <c r="I73" s="136"/>
    </row>
    <row r="74" spans="1:9" s="92" customFormat="1" ht="33.75" customHeight="1">
      <c r="A74" s="358">
        <v>30074</v>
      </c>
      <c r="B74" s="352" t="s">
        <v>123</v>
      </c>
      <c r="C74" s="379"/>
      <c r="D74" s="377" t="s">
        <v>42</v>
      </c>
      <c r="E74" s="97"/>
      <c r="F74" s="97"/>
      <c r="G74" s="97"/>
      <c r="H74" s="97">
        <f t="shared" si="1"/>
        <v>0</v>
      </c>
      <c r="I74" s="136"/>
    </row>
    <row r="75" spans="1:9" s="92" customFormat="1" ht="32.25" customHeight="1">
      <c r="A75" s="358">
        <v>30075</v>
      </c>
      <c r="B75" s="352" t="s">
        <v>124</v>
      </c>
      <c r="C75" s="379"/>
      <c r="D75" s="377" t="s">
        <v>491</v>
      </c>
      <c r="E75" s="97"/>
      <c r="F75" s="97"/>
      <c r="G75" s="97"/>
      <c r="H75" s="97">
        <f t="shared" si="1"/>
        <v>0</v>
      </c>
      <c r="I75" s="136"/>
    </row>
    <row r="76" spans="1:9" s="92" customFormat="1" ht="30.75" customHeight="1">
      <c r="A76" s="358">
        <v>30076</v>
      </c>
      <c r="B76" s="352" t="s">
        <v>125</v>
      </c>
      <c r="C76" s="381"/>
      <c r="D76" s="349" t="s">
        <v>126</v>
      </c>
      <c r="E76" s="97"/>
      <c r="F76" s="97"/>
      <c r="G76" s="97"/>
      <c r="H76" s="97">
        <f t="shared" si="1"/>
        <v>0</v>
      </c>
      <c r="I76" s="136"/>
    </row>
    <row r="77" spans="1:9" s="92" customFormat="1" ht="31.5" customHeight="1">
      <c r="A77" s="358">
        <v>30077</v>
      </c>
      <c r="B77" s="352" t="s">
        <v>127</v>
      </c>
      <c r="C77" s="381"/>
      <c r="D77" s="349" t="s">
        <v>709</v>
      </c>
      <c r="E77" s="97"/>
      <c r="F77" s="97"/>
      <c r="G77" s="97"/>
      <c r="H77" s="97">
        <f t="shared" si="1"/>
        <v>0</v>
      </c>
      <c r="I77" s="136"/>
    </row>
    <row r="78" spans="1:9" s="92" customFormat="1" ht="33" customHeight="1">
      <c r="A78" s="358">
        <v>30079</v>
      </c>
      <c r="B78" s="356" t="s">
        <v>128</v>
      </c>
      <c r="C78" s="374"/>
      <c r="D78" s="349" t="s">
        <v>129</v>
      </c>
      <c r="E78" s="97"/>
      <c r="F78" s="97"/>
      <c r="G78" s="97"/>
      <c r="H78" s="97">
        <f t="shared" si="1"/>
        <v>0</v>
      </c>
      <c r="I78" s="136"/>
    </row>
    <row r="79" spans="1:9" s="92" customFormat="1" ht="42.75" customHeight="1">
      <c r="A79" s="358">
        <v>30080</v>
      </c>
      <c r="B79" s="352" t="s">
        <v>130</v>
      </c>
      <c r="C79" s="381"/>
      <c r="D79" s="349" t="s">
        <v>129</v>
      </c>
      <c r="E79" s="97"/>
      <c r="F79" s="97"/>
      <c r="G79" s="97"/>
      <c r="H79" s="97">
        <f t="shared" si="1"/>
        <v>0</v>
      </c>
      <c r="I79" s="136"/>
    </row>
    <row r="80" spans="1:9" s="92" customFormat="1" ht="47.25" customHeight="1">
      <c r="A80" s="358">
        <v>30081</v>
      </c>
      <c r="B80" s="352" t="s">
        <v>131</v>
      </c>
      <c r="C80" s="381"/>
      <c r="D80" s="349" t="s">
        <v>132</v>
      </c>
      <c r="E80" s="97"/>
      <c r="F80" s="97"/>
      <c r="G80" s="97"/>
      <c r="H80" s="97">
        <f t="shared" si="1"/>
        <v>0</v>
      </c>
      <c r="I80" s="136"/>
    </row>
    <row r="81" spans="1:9" s="384" customFormat="1" ht="45.75" customHeight="1">
      <c r="A81" s="358">
        <v>30082</v>
      </c>
      <c r="B81" s="356" t="s">
        <v>5</v>
      </c>
      <c r="C81" s="376">
        <v>1</v>
      </c>
      <c r="D81" s="377" t="s">
        <v>491</v>
      </c>
      <c r="E81" s="97"/>
      <c r="F81" s="97"/>
      <c r="G81" s="97"/>
      <c r="H81" s="97">
        <f t="shared" si="1"/>
        <v>0</v>
      </c>
      <c r="I81" s="136"/>
    </row>
    <row r="82" spans="1:9" s="384" customFormat="1" ht="42" customHeight="1">
      <c r="A82" s="358">
        <v>30083</v>
      </c>
      <c r="B82" s="356" t="s">
        <v>133</v>
      </c>
      <c r="C82" s="376"/>
      <c r="D82" s="377" t="s">
        <v>35</v>
      </c>
      <c r="E82" s="97"/>
      <c r="F82" s="97"/>
      <c r="G82" s="97"/>
      <c r="H82" s="97">
        <f t="shared" si="1"/>
        <v>0</v>
      </c>
      <c r="I82" s="102"/>
    </row>
    <row r="83" spans="1:9" s="92" customFormat="1" ht="44.25" customHeight="1">
      <c r="A83" s="358">
        <v>30084</v>
      </c>
      <c r="B83" s="352" t="s">
        <v>134</v>
      </c>
      <c r="C83" s="381"/>
      <c r="D83" s="349" t="s">
        <v>132</v>
      </c>
      <c r="E83" s="97"/>
      <c r="F83" s="97"/>
      <c r="G83" s="97"/>
      <c r="H83" s="97">
        <f t="shared" si="1"/>
        <v>0</v>
      </c>
      <c r="I83" s="136"/>
    </row>
    <row r="84" spans="1:9" s="92" customFormat="1" ht="40.5" customHeight="1">
      <c r="A84" s="358">
        <v>30085</v>
      </c>
      <c r="B84" s="357" t="s">
        <v>135</v>
      </c>
      <c r="C84" s="383"/>
      <c r="D84" s="377" t="s">
        <v>700</v>
      </c>
      <c r="E84" s="97"/>
      <c r="F84" s="97"/>
      <c r="G84" s="97"/>
      <c r="H84" s="97">
        <f t="shared" si="1"/>
        <v>0</v>
      </c>
      <c r="I84" s="136"/>
    </row>
    <row r="85" spans="1:9" s="92" customFormat="1" ht="30.75" customHeight="1">
      <c r="A85" s="358">
        <v>30086</v>
      </c>
      <c r="B85" s="352" t="s">
        <v>136</v>
      </c>
      <c r="C85" s="381"/>
      <c r="D85" s="349" t="s">
        <v>61</v>
      </c>
      <c r="E85" s="97"/>
      <c r="F85" s="97"/>
      <c r="G85" s="97"/>
      <c r="H85" s="97">
        <f t="shared" si="1"/>
        <v>0</v>
      </c>
      <c r="I85" s="136"/>
    </row>
    <row r="86" spans="1:9" s="92" customFormat="1" ht="33" customHeight="1">
      <c r="A86" s="358">
        <v>30087</v>
      </c>
      <c r="B86" s="357" t="s">
        <v>137</v>
      </c>
      <c r="C86" s="372"/>
      <c r="D86" s="349" t="s">
        <v>689</v>
      </c>
      <c r="E86" s="97"/>
      <c r="F86" s="97"/>
      <c r="G86" s="97"/>
      <c r="H86" s="97">
        <f t="shared" si="1"/>
        <v>0</v>
      </c>
      <c r="I86" s="136"/>
    </row>
    <row r="87" spans="1:9" s="92" customFormat="1" ht="30.75" customHeight="1">
      <c r="A87" s="358">
        <v>30088</v>
      </c>
      <c r="B87" s="355" t="s">
        <v>138</v>
      </c>
      <c r="C87" s="380"/>
      <c r="D87" s="349" t="s">
        <v>56</v>
      </c>
      <c r="E87" s="97"/>
      <c r="F87" s="97"/>
      <c r="G87" s="97"/>
      <c r="H87" s="97">
        <f t="shared" si="1"/>
        <v>0</v>
      </c>
      <c r="I87" s="136"/>
    </row>
    <row r="88" spans="1:9" s="92" customFormat="1" ht="45" customHeight="1">
      <c r="A88" s="358">
        <v>30089</v>
      </c>
      <c r="B88" s="357" t="s">
        <v>139</v>
      </c>
      <c r="C88" s="383"/>
      <c r="D88" s="377" t="s">
        <v>48</v>
      </c>
      <c r="E88" s="97"/>
      <c r="F88" s="97"/>
      <c r="G88" s="97"/>
      <c r="H88" s="97">
        <f t="shared" si="1"/>
        <v>0</v>
      </c>
      <c r="I88" s="136"/>
    </row>
    <row r="89" spans="1:9" s="92" customFormat="1" ht="39" customHeight="1">
      <c r="A89" s="358">
        <v>30090</v>
      </c>
      <c r="B89" s="352" t="s">
        <v>140</v>
      </c>
      <c r="C89" s="381"/>
      <c r="D89" s="349" t="s">
        <v>129</v>
      </c>
      <c r="E89" s="97"/>
      <c r="F89" s="97"/>
      <c r="G89" s="97"/>
      <c r="H89" s="97">
        <f t="shared" si="1"/>
        <v>0</v>
      </c>
      <c r="I89" s="136"/>
    </row>
    <row r="90" spans="1:9" s="92" customFormat="1" ht="44.25" customHeight="1">
      <c r="A90" s="358">
        <v>30091</v>
      </c>
      <c r="B90" s="355" t="s">
        <v>141</v>
      </c>
      <c r="C90" s="380"/>
      <c r="D90" s="349" t="s">
        <v>691</v>
      </c>
      <c r="E90" s="97"/>
      <c r="F90" s="97"/>
      <c r="G90" s="97"/>
      <c r="H90" s="97">
        <f t="shared" si="1"/>
        <v>0</v>
      </c>
      <c r="I90" s="136"/>
    </row>
    <row r="91" spans="1:9" s="92" customFormat="1" ht="31.5" customHeight="1">
      <c r="A91" s="358">
        <v>30092</v>
      </c>
      <c r="B91" s="356" t="s">
        <v>142</v>
      </c>
      <c r="C91" s="374"/>
      <c r="D91" s="349" t="s">
        <v>126</v>
      </c>
      <c r="E91" s="97"/>
      <c r="F91" s="97"/>
      <c r="G91" s="97"/>
      <c r="H91" s="97">
        <f t="shared" si="1"/>
        <v>0</v>
      </c>
      <c r="I91" s="136"/>
    </row>
    <row r="92" spans="1:9" s="92" customFormat="1" ht="32.25" customHeight="1">
      <c r="A92" s="358">
        <v>30093</v>
      </c>
      <c r="B92" s="355" t="s">
        <v>143</v>
      </c>
      <c r="C92" s="380"/>
      <c r="D92" s="349" t="s">
        <v>689</v>
      </c>
      <c r="E92" s="97"/>
      <c r="F92" s="97"/>
      <c r="G92" s="97"/>
      <c r="H92" s="97">
        <f t="shared" si="1"/>
        <v>0</v>
      </c>
      <c r="I92" s="136"/>
    </row>
    <row r="93" spans="1:9" s="92" customFormat="1" ht="38.25" customHeight="1">
      <c r="A93" s="358">
        <v>30095</v>
      </c>
      <c r="B93" s="355" t="s">
        <v>144</v>
      </c>
      <c r="C93" s="380"/>
      <c r="D93" s="349" t="s">
        <v>97</v>
      </c>
      <c r="E93" s="97"/>
      <c r="F93" s="97"/>
      <c r="G93" s="97"/>
      <c r="H93" s="97">
        <f t="shared" si="1"/>
        <v>0</v>
      </c>
      <c r="I93" s="136"/>
    </row>
    <row r="94" spans="1:9" s="92" customFormat="1" ht="35.25" customHeight="1">
      <c r="A94" s="358">
        <v>30096</v>
      </c>
      <c r="B94" s="352" t="s">
        <v>145</v>
      </c>
      <c r="C94" s="381"/>
      <c r="D94" s="349" t="s">
        <v>132</v>
      </c>
      <c r="E94" s="97"/>
      <c r="F94" s="97"/>
      <c r="G94" s="97"/>
      <c r="H94" s="97">
        <f t="shared" si="1"/>
        <v>0</v>
      </c>
      <c r="I94" s="136"/>
    </row>
    <row r="95" spans="1:9" s="92" customFormat="1" ht="40.5" customHeight="1">
      <c r="A95" s="358">
        <v>30097</v>
      </c>
      <c r="B95" s="352" t="s">
        <v>146</v>
      </c>
      <c r="C95" s="379"/>
      <c r="D95" s="377" t="s">
        <v>705</v>
      </c>
      <c r="E95" s="97"/>
      <c r="F95" s="97"/>
      <c r="G95" s="97"/>
      <c r="H95" s="97">
        <f t="shared" si="1"/>
        <v>0</v>
      </c>
      <c r="I95" s="136"/>
    </row>
    <row r="96" spans="1:9" s="92" customFormat="1" ht="37.5" customHeight="1">
      <c r="A96" s="358">
        <v>30098</v>
      </c>
      <c r="B96" s="355" t="s">
        <v>147</v>
      </c>
      <c r="C96" s="380"/>
      <c r="D96" s="349" t="s">
        <v>97</v>
      </c>
      <c r="E96" s="97"/>
      <c r="F96" s="97"/>
      <c r="G96" s="97"/>
      <c r="H96" s="97">
        <f t="shared" si="1"/>
        <v>0</v>
      </c>
      <c r="I96" s="136"/>
    </row>
    <row r="97" spans="1:9" s="92" customFormat="1" ht="35.25" customHeight="1">
      <c r="A97" s="358">
        <v>30099</v>
      </c>
      <c r="B97" s="355" t="s">
        <v>148</v>
      </c>
      <c r="C97" s="380"/>
      <c r="D97" s="349" t="s">
        <v>689</v>
      </c>
      <c r="E97" s="97"/>
      <c r="F97" s="97"/>
      <c r="G97" s="97"/>
      <c r="H97" s="97">
        <f t="shared" si="1"/>
        <v>0</v>
      </c>
      <c r="I97" s="136"/>
    </row>
    <row r="98" spans="1:9" s="92" customFormat="1" ht="32.25" customHeight="1">
      <c r="A98" s="358">
        <v>30100</v>
      </c>
      <c r="B98" s="357" t="s">
        <v>149</v>
      </c>
      <c r="C98" s="372"/>
      <c r="D98" s="349" t="s">
        <v>61</v>
      </c>
      <c r="E98" s="97"/>
      <c r="F98" s="97"/>
      <c r="G98" s="97"/>
      <c r="H98" s="97">
        <f t="shared" si="1"/>
        <v>0</v>
      </c>
      <c r="I98" s="136"/>
    </row>
    <row r="99" spans="1:9" s="92" customFormat="1" ht="33.75" customHeight="1">
      <c r="A99" s="358">
        <v>30101</v>
      </c>
      <c r="B99" s="352" t="s">
        <v>150</v>
      </c>
      <c r="C99" s="381"/>
      <c r="D99" s="349" t="s">
        <v>151</v>
      </c>
      <c r="E99" s="97"/>
      <c r="F99" s="97"/>
      <c r="G99" s="97"/>
      <c r="H99" s="97">
        <f t="shared" si="1"/>
        <v>0</v>
      </c>
      <c r="I99" s="136"/>
    </row>
    <row r="100" spans="1:9" s="92" customFormat="1" ht="35.25" customHeight="1">
      <c r="A100" s="358">
        <v>30102</v>
      </c>
      <c r="B100" s="357" t="s">
        <v>152</v>
      </c>
      <c r="C100" s="383"/>
      <c r="D100" s="377" t="s">
        <v>110</v>
      </c>
      <c r="E100" s="97"/>
      <c r="F100" s="97"/>
      <c r="G100" s="97"/>
      <c r="H100" s="97">
        <f t="shared" si="1"/>
        <v>0</v>
      </c>
      <c r="I100" s="97"/>
    </row>
    <row r="101" spans="1:9" s="92" customFormat="1" ht="33" customHeight="1">
      <c r="A101" s="358">
        <v>30103</v>
      </c>
      <c r="B101" s="356" t="s">
        <v>153</v>
      </c>
      <c r="C101" s="376"/>
      <c r="D101" s="377" t="s">
        <v>48</v>
      </c>
      <c r="E101" s="97"/>
      <c r="F101" s="97"/>
      <c r="G101" s="97"/>
      <c r="H101" s="97">
        <f t="shared" si="1"/>
        <v>0</v>
      </c>
      <c r="I101" s="136"/>
    </row>
    <row r="102" spans="1:9" s="92" customFormat="1" ht="39" customHeight="1">
      <c r="A102" s="358">
        <v>30104</v>
      </c>
      <c r="B102" s="352" t="s">
        <v>154</v>
      </c>
      <c r="C102" s="381"/>
      <c r="D102" s="349" t="s">
        <v>61</v>
      </c>
      <c r="E102" s="97"/>
      <c r="F102" s="97"/>
      <c r="G102" s="97"/>
      <c r="H102" s="97">
        <f t="shared" si="1"/>
        <v>0</v>
      </c>
      <c r="I102" s="136"/>
    </row>
    <row r="103" spans="1:9" s="92" customFormat="1" ht="51.75" customHeight="1">
      <c r="A103" s="358">
        <v>30105</v>
      </c>
      <c r="B103" s="352" t="s">
        <v>155</v>
      </c>
      <c r="C103" s="379"/>
      <c r="D103" s="377" t="s">
        <v>42</v>
      </c>
      <c r="E103" s="97"/>
      <c r="F103" s="97"/>
      <c r="G103" s="97"/>
      <c r="H103" s="97">
        <f t="shared" si="1"/>
        <v>0</v>
      </c>
      <c r="I103" s="136"/>
    </row>
    <row r="104" spans="1:9" s="92" customFormat="1" ht="42" customHeight="1">
      <c r="A104" s="358">
        <v>30106</v>
      </c>
      <c r="B104" s="355" t="s">
        <v>156</v>
      </c>
      <c r="C104" s="385"/>
      <c r="D104" s="377" t="s">
        <v>44</v>
      </c>
      <c r="E104" s="377"/>
      <c r="F104" s="377"/>
      <c r="G104" s="377"/>
      <c r="H104" s="97">
        <f t="shared" si="1"/>
        <v>0</v>
      </c>
      <c r="I104" s="136"/>
    </row>
    <row r="105" spans="1:9" s="92" customFormat="1" ht="30" customHeight="1">
      <c r="A105" s="358">
        <v>30107</v>
      </c>
      <c r="B105" s="352" t="s">
        <v>157</v>
      </c>
      <c r="C105" s="379"/>
      <c r="D105" s="377" t="s">
        <v>158</v>
      </c>
      <c r="E105" s="97"/>
      <c r="F105" s="97"/>
      <c r="G105" s="97"/>
      <c r="H105" s="97">
        <f t="shared" si="1"/>
        <v>0</v>
      </c>
      <c r="I105" s="136"/>
    </row>
    <row r="106" spans="1:9" s="92" customFormat="1" ht="39" customHeight="1">
      <c r="A106" s="358">
        <v>30108</v>
      </c>
      <c r="B106" s="357" t="s">
        <v>159</v>
      </c>
      <c r="C106" s="383"/>
      <c r="D106" s="377" t="s">
        <v>160</v>
      </c>
      <c r="E106" s="97"/>
      <c r="F106" s="97"/>
      <c r="G106" s="97"/>
      <c r="H106" s="97">
        <f t="shared" si="1"/>
        <v>0</v>
      </c>
      <c r="I106" s="97"/>
    </row>
    <row r="107" spans="1:9" s="92" customFormat="1" ht="31.5" customHeight="1">
      <c r="A107" s="358">
        <v>30109</v>
      </c>
      <c r="B107" s="352" t="s">
        <v>161</v>
      </c>
      <c r="C107" s="381"/>
      <c r="D107" s="349" t="s">
        <v>61</v>
      </c>
      <c r="E107" s="97"/>
      <c r="F107" s="97"/>
      <c r="G107" s="97"/>
      <c r="H107" s="97">
        <f t="shared" si="1"/>
        <v>0</v>
      </c>
      <c r="I107" s="136"/>
    </row>
    <row r="108" spans="1:9" s="92" customFormat="1" ht="34.5" customHeight="1">
      <c r="A108" s="358">
        <v>30110</v>
      </c>
      <c r="B108" s="357" t="s">
        <v>162</v>
      </c>
      <c r="C108" s="372"/>
      <c r="D108" s="353" t="s">
        <v>713</v>
      </c>
      <c r="E108" s="97"/>
      <c r="F108" s="97"/>
      <c r="G108" s="97"/>
      <c r="H108" s="97">
        <f t="shared" si="1"/>
        <v>0</v>
      </c>
      <c r="I108" s="97"/>
    </row>
    <row r="109" spans="1:9" s="92" customFormat="1" ht="29.25" customHeight="1">
      <c r="A109" s="358">
        <v>30111</v>
      </c>
      <c r="B109" s="352" t="s">
        <v>163</v>
      </c>
      <c r="C109" s="381"/>
      <c r="D109" s="353" t="s">
        <v>28</v>
      </c>
      <c r="E109" s="97"/>
      <c r="F109" s="97"/>
      <c r="G109" s="97"/>
      <c r="H109" s="97">
        <f t="shared" si="1"/>
        <v>0</v>
      </c>
      <c r="I109" s="136"/>
    </row>
    <row r="110" spans="1:9" s="92" customFormat="1" ht="42" customHeight="1">
      <c r="A110" s="358">
        <v>30112</v>
      </c>
      <c r="B110" s="357" t="s">
        <v>164</v>
      </c>
      <c r="C110" s="383"/>
      <c r="D110" s="377" t="s">
        <v>110</v>
      </c>
      <c r="E110" s="97"/>
      <c r="F110" s="97"/>
      <c r="G110" s="97"/>
      <c r="H110" s="97">
        <f t="shared" si="1"/>
        <v>0</v>
      </c>
      <c r="I110" s="97"/>
    </row>
    <row r="111" spans="1:9" s="92" customFormat="1" ht="37.5" customHeight="1">
      <c r="A111" s="358">
        <v>30113</v>
      </c>
      <c r="B111" s="352" t="s">
        <v>165</v>
      </c>
      <c r="C111" s="381"/>
      <c r="D111" s="353" t="s">
        <v>713</v>
      </c>
      <c r="E111" s="97"/>
      <c r="F111" s="97"/>
      <c r="G111" s="97"/>
      <c r="H111" s="97">
        <f t="shared" si="1"/>
        <v>0</v>
      </c>
      <c r="I111" s="97"/>
    </row>
    <row r="112" spans="1:9" s="92" customFormat="1" ht="33.75" customHeight="1">
      <c r="A112" s="358">
        <v>30114</v>
      </c>
      <c r="B112" s="355" t="s">
        <v>166</v>
      </c>
      <c r="C112" s="380"/>
      <c r="D112" s="349" t="s">
        <v>56</v>
      </c>
      <c r="E112" s="97"/>
      <c r="F112" s="97"/>
      <c r="G112" s="97"/>
      <c r="H112" s="97">
        <f t="shared" si="1"/>
        <v>0</v>
      </c>
      <c r="I112" s="136"/>
    </row>
    <row r="113" spans="1:9" s="92" customFormat="1" ht="38.25" customHeight="1">
      <c r="A113" s="358">
        <v>30115</v>
      </c>
      <c r="B113" s="352" t="s">
        <v>167</v>
      </c>
      <c r="C113" s="381"/>
      <c r="D113" s="353" t="s">
        <v>713</v>
      </c>
      <c r="E113" s="97"/>
      <c r="F113" s="97"/>
      <c r="G113" s="97"/>
      <c r="H113" s="97">
        <f t="shared" si="1"/>
        <v>0</v>
      </c>
      <c r="I113" s="97"/>
    </row>
    <row r="114" spans="1:9" s="92" customFormat="1" ht="32.25" customHeight="1">
      <c r="A114" s="358">
        <v>30116</v>
      </c>
      <c r="B114" s="357" t="s">
        <v>168</v>
      </c>
      <c r="C114" s="383"/>
      <c r="D114" s="377" t="s">
        <v>50</v>
      </c>
      <c r="E114" s="97"/>
      <c r="F114" s="97"/>
      <c r="G114" s="97"/>
      <c r="H114" s="97">
        <f t="shared" si="1"/>
        <v>0</v>
      </c>
      <c r="I114" s="136"/>
    </row>
    <row r="115" spans="1:9" s="92" customFormat="1" ht="39" customHeight="1">
      <c r="A115" s="358">
        <v>30117</v>
      </c>
      <c r="B115" s="352" t="s">
        <v>169</v>
      </c>
      <c r="C115" s="379"/>
      <c r="D115" s="377" t="s">
        <v>170</v>
      </c>
      <c r="E115" s="97"/>
      <c r="F115" s="97"/>
      <c r="G115" s="97"/>
      <c r="H115" s="97">
        <f t="shared" si="1"/>
        <v>0</v>
      </c>
      <c r="I115" s="97"/>
    </row>
    <row r="116" spans="1:9" s="92" customFormat="1" ht="42" customHeight="1">
      <c r="A116" s="358">
        <v>30119</v>
      </c>
      <c r="B116" s="355" t="s">
        <v>171</v>
      </c>
      <c r="C116" s="385"/>
      <c r="D116" s="377" t="s">
        <v>44</v>
      </c>
      <c r="E116" s="377"/>
      <c r="F116" s="377"/>
      <c r="G116" s="377"/>
      <c r="H116" s="97">
        <f t="shared" si="1"/>
        <v>0</v>
      </c>
      <c r="I116" s="136"/>
    </row>
    <row r="117" spans="1:9" s="92" customFormat="1" ht="35.25" customHeight="1">
      <c r="A117" s="358">
        <v>30120</v>
      </c>
      <c r="B117" s="356" t="s">
        <v>172</v>
      </c>
      <c r="C117" s="376"/>
      <c r="D117" s="377" t="s">
        <v>63</v>
      </c>
      <c r="E117" s="97"/>
      <c r="F117" s="97"/>
      <c r="G117" s="97"/>
      <c r="H117" s="97">
        <f t="shared" si="1"/>
        <v>0</v>
      </c>
      <c r="I117" s="136"/>
    </row>
    <row r="118" spans="1:9" s="92" customFormat="1" ht="40.5" customHeight="1">
      <c r="A118" s="358">
        <v>30121</v>
      </c>
      <c r="B118" s="355" t="s">
        <v>173</v>
      </c>
      <c r="C118" s="380"/>
      <c r="D118" s="349" t="s">
        <v>97</v>
      </c>
      <c r="E118" s="97"/>
      <c r="F118" s="97"/>
      <c r="G118" s="97"/>
      <c r="H118" s="97">
        <f t="shared" si="1"/>
        <v>0</v>
      </c>
      <c r="I118" s="136"/>
    </row>
    <row r="119" spans="1:9" s="92" customFormat="1" ht="31.5" customHeight="1">
      <c r="A119" s="358">
        <v>30122</v>
      </c>
      <c r="B119" s="357" t="s">
        <v>174</v>
      </c>
      <c r="C119" s="383"/>
      <c r="D119" s="377" t="s">
        <v>110</v>
      </c>
      <c r="E119" s="97"/>
      <c r="F119" s="97"/>
      <c r="G119" s="97"/>
      <c r="H119" s="97">
        <f t="shared" si="1"/>
        <v>0</v>
      </c>
      <c r="I119" s="97"/>
    </row>
    <row r="120" spans="1:9" s="92" customFormat="1" ht="52.5" customHeight="1">
      <c r="A120" s="481">
        <v>30123</v>
      </c>
      <c r="B120" s="482" t="s">
        <v>175</v>
      </c>
      <c r="C120" s="483">
        <v>1</v>
      </c>
      <c r="D120" s="484" t="s">
        <v>694</v>
      </c>
      <c r="E120" s="485"/>
      <c r="F120" s="485"/>
      <c r="G120" s="485">
        <v>1</v>
      </c>
      <c r="H120" s="485">
        <f t="shared" si="1"/>
        <v>1</v>
      </c>
      <c r="I120" s="486" t="s">
        <v>33</v>
      </c>
    </row>
    <row r="121" spans="1:9" s="92" customFormat="1" ht="52.5" customHeight="1">
      <c r="A121" s="358">
        <v>30124</v>
      </c>
      <c r="B121" s="352" t="s">
        <v>176</v>
      </c>
      <c r="C121" s="379"/>
      <c r="D121" s="377" t="s">
        <v>37</v>
      </c>
      <c r="E121" s="97"/>
      <c r="F121" s="97"/>
      <c r="G121" s="97"/>
      <c r="H121" s="97">
        <f t="shared" si="1"/>
        <v>0</v>
      </c>
      <c r="I121" s="136"/>
    </row>
    <row r="122" spans="1:9" s="92" customFormat="1" ht="42" customHeight="1">
      <c r="A122" s="358">
        <v>30125</v>
      </c>
      <c r="B122" s="352" t="s">
        <v>177</v>
      </c>
      <c r="C122" s="381"/>
      <c r="D122" s="349" t="s">
        <v>93</v>
      </c>
      <c r="E122" s="97"/>
      <c r="F122" s="97"/>
      <c r="G122" s="97"/>
      <c r="H122" s="97">
        <f t="shared" si="1"/>
        <v>0</v>
      </c>
      <c r="I122" s="136"/>
    </row>
    <row r="123" spans="1:9" s="92" customFormat="1" ht="51" customHeight="1">
      <c r="A123" s="358">
        <v>30126</v>
      </c>
      <c r="B123" s="352" t="s">
        <v>178</v>
      </c>
      <c r="C123" s="381"/>
      <c r="D123" s="349" t="s">
        <v>61</v>
      </c>
      <c r="E123" s="97"/>
      <c r="F123" s="97"/>
      <c r="G123" s="97"/>
      <c r="H123" s="97">
        <f t="shared" si="1"/>
        <v>0</v>
      </c>
      <c r="I123" s="136"/>
    </row>
    <row r="124" spans="1:9" s="92" customFormat="1" ht="44.25" customHeight="1">
      <c r="A124" s="358">
        <v>30127</v>
      </c>
      <c r="B124" s="352" t="s">
        <v>179</v>
      </c>
      <c r="C124" s="381"/>
      <c r="D124" s="349" t="s">
        <v>126</v>
      </c>
      <c r="E124" s="97"/>
      <c r="F124" s="97"/>
      <c r="G124" s="97"/>
      <c r="H124" s="97">
        <f t="shared" si="1"/>
        <v>0</v>
      </c>
      <c r="I124" s="136"/>
    </row>
    <row r="125" spans="1:9" s="92" customFormat="1" ht="36" customHeight="1">
      <c r="A125" s="358">
        <v>30128</v>
      </c>
      <c r="B125" s="352" t="s">
        <v>180</v>
      </c>
      <c r="C125" s="379"/>
      <c r="D125" s="377" t="s">
        <v>181</v>
      </c>
      <c r="E125" s="97"/>
      <c r="F125" s="97"/>
      <c r="G125" s="97"/>
      <c r="H125" s="97">
        <f t="shared" si="1"/>
        <v>0</v>
      </c>
      <c r="I125" s="97"/>
    </row>
    <row r="126" spans="1:9" s="92" customFormat="1" ht="42.75" customHeight="1">
      <c r="A126" s="358">
        <v>30129</v>
      </c>
      <c r="B126" s="357" t="s">
        <v>182</v>
      </c>
      <c r="C126" s="383"/>
      <c r="D126" s="377" t="s">
        <v>44</v>
      </c>
      <c r="E126" s="377"/>
      <c r="F126" s="377"/>
      <c r="G126" s="377"/>
      <c r="H126" s="97">
        <f t="shared" si="1"/>
        <v>0</v>
      </c>
      <c r="I126" s="136"/>
    </row>
    <row r="127" spans="1:9" s="92" customFormat="1" ht="41.25" customHeight="1">
      <c r="A127" s="358">
        <v>30130</v>
      </c>
      <c r="B127" s="352" t="s">
        <v>183</v>
      </c>
      <c r="C127" s="381">
        <v>1</v>
      </c>
      <c r="D127" s="349" t="s">
        <v>129</v>
      </c>
      <c r="E127" s="97"/>
      <c r="F127" s="97"/>
      <c r="G127" s="97"/>
      <c r="H127" s="97">
        <f t="shared" si="1"/>
        <v>0</v>
      </c>
      <c r="I127" s="354"/>
    </row>
    <row r="128" spans="1:9" s="92" customFormat="1" ht="45.75" customHeight="1">
      <c r="A128" s="358">
        <v>30131</v>
      </c>
      <c r="B128" s="352" t="s">
        <v>184</v>
      </c>
      <c r="C128" s="381"/>
      <c r="D128" s="349" t="s">
        <v>132</v>
      </c>
      <c r="E128" s="97"/>
      <c r="F128" s="97"/>
      <c r="G128" s="97"/>
      <c r="H128" s="97">
        <f t="shared" si="1"/>
        <v>0</v>
      </c>
      <c r="I128" s="136"/>
    </row>
    <row r="129" spans="1:9" s="92" customFormat="1" ht="39" customHeight="1">
      <c r="A129" s="358">
        <v>30132</v>
      </c>
      <c r="B129" s="352" t="s">
        <v>185</v>
      </c>
      <c r="C129" s="381">
        <v>1</v>
      </c>
      <c r="D129" s="349" t="s">
        <v>495</v>
      </c>
      <c r="E129" s="97"/>
      <c r="F129" s="97"/>
      <c r="G129" s="97"/>
      <c r="H129" s="97">
        <f t="shared" si="1"/>
        <v>0</v>
      </c>
      <c r="I129" s="354"/>
    </row>
    <row r="130" spans="1:9" s="92" customFormat="1" ht="51" customHeight="1">
      <c r="A130" s="358">
        <v>30133</v>
      </c>
      <c r="B130" s="355" t="s">
        <v>186</v>
      </c>
      <c r="C130" s="380">
        <v>1</v>
      </c>
      <c r="D130" s="349" t="s">
        <v>496</v>
      </c>
      <c r="E130" s="97"/>
      <c r="F130" s="97"/>
      <c r="G130" s="97"/>
      <c r="H130" s="97">
        <f t="shared" ref="H130:H193" si="2">SUM(E130:G130)</f>
        <v>0</v>
      </c>
      <c r="I130" s="136"/>
    </row>
    <row r="131" spans="1:9" s="92" customFormat="1" ht="52.5" customHeight="1">
      <c r="A131" s="358">
        <v>30134</v>
      </c>
      <c r="B131" s="352" t="s">
        <v>187</v>
      </c>
      <c r="C131" s="379"/>
      <c r="D131" s="377" t="s">
        <v>37</v>
      </c>
      <c r="E131" s="97"/>
      <c r="F131" s="97"/>
      <c r="G131" s="97"/>
      <c r="H131" s="97">
        <f t="shared" si="2"/>
        <v>0</v>
      </c>
      <c r="I131" s="136"/>
    </row>
    <row r="132" spans="1:9" s="92" customFormat="1" ht="41.25" customHeight="1">
      <c r="A132" s="358">
        <v>30135</v>
      </c>
      <c r="B132" s="352" t="s">
        <v>188</v>
      </c>
      <c r="C132" s="379"/>
      <c r="D132" s="377" t="s">
        <v>189</v>
      </c>
      <c r="E132" s="97"/>
      <c r="F132" s="97"/>
      <c r="G132" s="97"/>
      <c r="H132" s="97">
        <f t="shared" si="2"/>
        <v>0</v>
      </c>
      <c r="I132" s="136"/>
    </row>
    <row r="133" spans="1:9" s="92" customFormat="1" ht="41.25" customHeight="1">
      <c r="A133" s="358">
        <v>30136</v>
      </c>
      <c r="B133" s="355" t="s">
        <v>190</v>
      </c>
      <c r="C133" s="380"/>
      <c r="D133" s="349" t="s">
        <v>56</v>
      </c>
      <c r="E133" s="97"/>
      <c r="F133" s="97"/>
      <c r="G133" s="97"/>
      <c r="H133" s="97">
        <f t="shared" si="2"/>
        <v>0</v>
      </c>
      <c r="I133" s="136"/>
    </row>
    <row r="134" spans="1:9" s="92" customFormat="1" ht="45.75" customHeight="1">
      <c r="A134" s="358">
        <v>30137</v>
      </c>
      <c r="B134" s="352" t="s">
        <v>191</v>
      </c>
      <c r="C134" s="381"/>
      <c r="D134" s="349" t="s">
        <v>99</v>
      </c>
      <c r="E134" s="97"/>
      <c r="F134" s="97"/>
      <c r="G134" s="97"/>
      <c r="H134" s="97">
        <f t="shared" si="2"/>
        <v>0</v>
      </c>
      <c r="I134" s="136"/>
    </row>
    <row r="135" spans="1:9" s="92" customFormat="1" ht="45" customHeight="1">
      <c r="A135" s="358">
        <v>30138</v>
      </c>
      <c r="B135" s="352" t="s">
        <v>192</v>
      </c>
      <c r="C135" s="379"/>
      <c r="D135" s="377" t="s">
        <v>491</v>
      </c>
      <c r="E135" s="97"/>
      <c r="F135" s="97"/>
      <c r="G135" s="97"/>
      <c r="H135" s="97">
        <f t="shared" si="2"/>
        <v>0</v>
      </c>
      <c r="I135" s="136"/>
    </row>
    <row r="136" spans="1:9" s="92" customFormat="1" ht="56.25" customHeight="1">
      <c r="A136" s="358">
        <v>30139</v>
      </c>
      <c r="B136" s="356" t="s">
        <v>193</v>
      </c>
      <c r="C136" s="376"/>
      <c r="D136" s="377" t="s">
        <v>42</v>
      </c>
      <c r="E136" s="97"/>
      <c r="F136" s="97"/>
      <c r="G136" s="97"/>
      <c r="H136" s="97">
        <f t="shared" si="2"/>
        <v>0</v>
      </c>
      <c r="I136" s="136"/>
    </row>
    <row r="137" spans="1:9" s="92" customFormat="1" ht="42" customHeight="1">
      <c r="A137" s="358">
        <v>30140</v>
      </c>
      <c r="B137" s="357" t="s">
        <v>194</v>
      </c>
      <c r="C137" s="372"/>
      <c r="D137" s="349" t="s">
        <v>689</v>
      </c>
      <c r="E137" s="97"/>
      <c r="F137" s="97"/>
      <c r="G137" s="97"/>
      <c r="H137" s="97">
        <f t="shared" si="2"/>
        <v>0</v>
      </c>
      <c r="I137" s="136"/>
    </row>
    <row r="138" spans="1:9" s="92" customFormat="1" ht="41.25" customHeight="1">
      <c r="A138" s="358">
        <v>30141</v>
      </c>
      <c r="B138" s="356" t="s">
        <v>195</v>
      </c>
      <c r="C138" s="374"/>
      <c r="D138" s="349" t="s">
        <v>703</v>
      </c>
      <c r="E138" s="97"/>
      <c r="F138" s="97"/>
      <c r="G138" s="97"/>
      <c r="H138" s="97">
        <f t="shared" si="2"/>
        <v>0</v>
      </c>
      <c r="I138" s="136"/>
    </row>
    <row r="139" spans="1:9" s="92" customFormat="1" ht="49.5" customHeight="1">
      <c r="A139" s="358">
        <v>30142</v>
      </c>
      <c r="B139" s="356" t="s">
        <v>196</v>
      </c>
      <c r="C139" s="374"/>
      <c r="D139" s="349" t="s">
        <v>99</v>
      </c>
      <c r="E139" s="97"/>
      <c r="F139" s="97"/>
      <c r="G139" s="97"/>
      <c r="H139" s="97">
        <f t="shared" si="2"/>
        <v>0</v>
      </c>
      <c r="I139" s="136"/>
    </row>
    <row r="140" spans="1:9" s="92" customFormat="1" ht="40.5" customHeight="1">
      <c r="A140" s="358">
        <v>30143</v>
      </c>
      <c r="B140" s="352" t="s">
        <v>197</v>
      </c>
      <c r="C140" s="379"/>
      <c r="D140" s="377" t="s">
        <v>37</v>
      </c>
      <c r="E140" s="97"/>
      <c r="F140" s="97"/>
      <c r="G140" s="97"/>
      <c r="H140" s="97">
        <f t="shared" si="2"/>
        <v>0</v>
      </c>
      <c r="I140" s="136"/>
    </row>
    <row r="141" spans="1:9" s="92" customFormat="1" ht="33" customHeight="1">
      <c r="A141" s="358">
        <v>30144</v>
      </c>
      <c r="B141" s="355" t="s">
        <v>198</v>
      </c>
      <c r="C141" s="380"/>
      <c r="D141" s="349" t="s">
        <v>56</v>
      </c>
      <c r="E141" s="97"/>
      <c r="F141" s="97"/>
      <c r="G141" s="97"/>
      <c r="H141" s="97">
        <f t="shared" si="2"/>
        <v>0</v>
      </c>
      <c r="I141" s="136"/>
    </row>
    <row r="142" spans="1:9" s="92" customFormat="1" ht="42.75" customHeight="1">
      <c r="A142" s="358">
        <v>30145</v>
      </c>
      <c r="B142" s="352" t="s">
        <v>199</v>
      </c>
      <c r="C142" s="379"/>
      <c r="D142" s="377" t="s">
        <v>50</v>
      </c>
      <c r="E142" s="97"/>
      <c r="F142" s="97"/>
      <c r="G142" s="97"/>
      <c r="H142" s="97">
        <f t="shared" si="2"/>
        <v>0</v>
      </c>
      <c r="I142" s="136"/>
    </row>
    <row r="143" spans="1:9" s="92" customFormat="1" ht="42.75" customHeight="1">
      <c r="A143" s="358">
        <v>30146</v>
      </c>
      <c r="B143" s="355" t="s">
        <v>200</v>
      </c>
      <c r="C143" s="374">
        <v>1</v>
      </c>
      <c r="D143" s="349" t="s">
        <v>114</v>
      </c>
      <c r="E143" s="97"/>
      <c r="F143" s="97"/>
      <c r="G143" s="97"/>
      <c r="H143" s="97">
        <f t="shared" si="2"/>
        <v>0</v>
      </c>
      <c r="I143" s="136"/>
    </row>
    <row r="144" spans="1:9" s="92" customFormat="1" ht="42.75" customHeight="1">
      <c r="A144" s="358">
        <v>30147</v>
      </c>
      <c r="B144" s="357" t="s">
        <v>201</v>
      </c>
      <c r="C144" s="372"/>
      <c r="D144" s="349" t="s">
        <v>114</v>
      </c>
      <c r="E144" s="97"/>
      <c r="F144" s="97"/>
      <c r="G144" s="97"/>
      <c r="H144" s="97">
        <f t="shared" si="2"/>
        <v>0</v>
      </c>
      <c r="I144" s="136"/>
    </row>
    <row r="145" spans="1:9" s="92" customFormat="1" ht="37.5" customHeight="1">
      <c r="A145" s="358">
        <v>30148</v>
      </c>
      <c r="B145" s="355" t="s">
        <v>202</v>
      </c>
      <c r="C145" s="380"/>
      <c r="D145" s="349" t="s">
        <v>97</v>
      </c>
      <c r="E145" s="97"/>
      <c r="F145" s="97"/>
      <c r="G145" s="97"/>
      <c r="H145" s="97">
        <f t="shared" si="2"/>
        <v>0</v>
      </c>
      <c r="I145" s="136"/>
    </row>
    <row r="146" spans="1:9" s="92" customFormat="1" ht="42" customHeight="1">
      <c r="A146" s="358">
        <v>30149</v>
      </c>
      <c r="B146" s="352" t="s">
        <v>203</v>
      </c>
      <c r="C146" s="379"/>
      <c r="D146" s="377" t="s">
        <v>204</v>
      </c>
      <c r="E146" s="97"/>
      <c r="F146" s="97"/>
      <c r="G146" s="97"/>
      <c r="H146" s="97">
        <f t="shared" si="2"/>
        <v>0</v>
      </c>
      <c r="I146" s="136"/>
    </row>
    <row r="147" spans="1:9" s="92" customFormat="1" ht="50.25" customHeight="1">
      <c r="A147" s="358">
        <v>30150</v>
      </c>
      <c r="B147" s="355" t="s">
        <v>205</v>
      </c>
      <c r="C147" s="380"/>
      <c r="D147" s="349" t="s">
        <v>97</v>
      </c>
      <c r="E147" s="97"/>
      <c r="F147" s="97"/>
      <c r="G147" s="97"/>
      <c r="H147" s="97">
        <f t="shared" si="2"/>
        <v>0</v>
      </c>
      <c r="I147" s="136"/>
    </row>
    <row r="148" spans="1:9" s="92" customFormat="1" ht="36" customHeight="1">
      <c r="A148" s="358">
        <v>30151</v>
      </c>
      <c r="B148" s="352" t="s">
        <v>206</v>
      </c>
      <c r="C148" s="381"/>
      <c r="D148" s="353" t="s">
        <v>713</v>
      </c>
      <c r="E148" s="97"/>
      <c r="F148" s="97"/>
      <c r="G148" s="97"/>
      <c r="H148" s="97">
        <f t="shared" si="2"/>
        <v>0</v>
      </c>
      <c r="I148" s="97"/>
    </row>
    <row r="149" spans="1:9" s="92" customFormat="1" ht="34.5" customHeight="1">
      <c r="A149" s="358">
        <v>30152</v>
      </c>
      <c r="B149" s="352" t="s">
        <v>207</v>
      </c>
      <c r="C149" s="381"/>
      <c r="D149" s="353" t="s">
        <v>72</v>
      </c>
      <c r="E149" s="97"/>
      <c r="F149" s="97"/>
      <c r="G149" s="97"/>
      <c r="H149" s="97">
        <f t="shared" si="2"/>
        <v>0</v>
      </c>
      <c r="I149" s="136"/>
    </row>
    <row r="150" spans="1:9" s="92" customFormat="1" ht="54.75" customHeight="1">
      <c r="A150" s="358">
        <v>30153</v>
      </c>
      <c r="B150" s="352" t="s">
        <v>208</v>
      </c>
      <c r="C150" s="381"/>
      <c r="D150" s="349" t="s">
        <v>129</v>
      </c>
      <c r="E150" s="97"/>
      <c r="F150" s="97"/>
      <c r="G150" s="97"/>
      <c r="H150" s="97">
        <f t="shared" si="2"/>
        <v>0</v>
      </c>
      <c r="I150" s="136"/>
    </row>
    <row r="151" spans="1:9" s="92" customFormat="1" ht="34.5" customHeight="1">
      <c r="A151" s="358">
        <v>30154</v>
      </c>
      <c r="B151" s="352" t="s">
        <v>209</v>
      </c>
      <c r="C151" s="379"/>
      <c r="D151" s="377" t="s">
        <v>42</v>
      </c>
      <c r="E151" s="97"/>
      <c r="F151" s="97"/>
      <c r="G151" s="97"/>
      <c r="H151" s="97">
        <f t="shared" si="2"/>
        <v>0</v>
      </c>
      <c r="I151" s="136"/>
    </row>
    <row r="152" spans="1:9" s="92" customFormat="1" ht="32.25" customHeight="1">
      <c r="A152" s="358">
        <v>30155</v>
      </c>
      <c r="B152" s="356" t="s">
        <v>210</v>
      </c>
      <c r="C152" s="374">
        <v>1</v>
      </c>
      <c r="D152" s="349" t="s">
        <v>211</v>
      </c>
      <c r="E152" s="97"/>
      <c r="F152" s="97"/>
      <c r="G152" s="97"/>
      <c r="H152" s="97">
        <f t="shared" si="2"/>
        <v>0</v>
      </c>
      <c r="I152" s="354"/>
    </row>
    <row r="153" spans="1:9" s="92" customFormat="1" ht="44.25" customHeight="1">
      <c r="A153" s="358">
        <v>30156</v>
      </c>
      <c r="B153" s="356" t="s">
        <v>212</v>
      </c>
      <c r="C153" s="376">
        <v>1</v>
      </c>
      <c r="D153" s="377" t="s">
        <v>84</v>
      </c>
      <c r="E153" s="97"/>
      <c r="F153" s="97"/>
      <c r="G153" s="97"/>
      <c r="H153" s="97">
        <f t="shared" si="2"/>
        <v>0</v>
      </c>
      <c r="I153" s="354"/>
    </row>
    <row r="154" spans="1:9" s="92" customFormat="1" ht="37.5" customHeight="1">
      <c r="A154" s="358">
        <v>30158</v>
      </c>
      <c r="B154" s="352" t="s">
        <v>213</v>
      </c>
      <c r="C154" s="381"/>
      <c r="D154" s="349" t="s">
        <v>61</v>
      </c>
      <c r="E154" s="97"/>
      <c r="F154" s="97"/>
      <c r="G154" s="97"/>
      <c r="H154" s="97">
        <f t="shared" si="2"/>
        <v>0</v>
      </c>
      <c r="I154" s="136"/>
    </row>
    <row r="155" spans="1:9" s="92" customFormat="1" ht="30.75" customHeight="1">
      <c r="A155" s="358">
        <v>30159</v>
      </c>
      <c r="B155" s="352" t="s">
        <v>214</v>
      </c>
      <c r="C155" s="379">
        <v>1</v>
      </c>
      <c r="D155" s="377" t="s">
        <v>215</v>
      </c>
      <c r="E155" s="97"/>
      <c r="F155" s="97"/>
      <c r="G155" s="97"/>
      <c r="H155" s="97">
        <f t="shared" si="2"/>
        <v>0</v>
      </c>
      <c r="I155" s="354"/>
    </row>
    <row r="156" spans="1:9" s="92" customFormat="1" ht="32.25" customHeight="1">
      <c r="A156" s="358">
        <v>30160</v>
      </c>
      <c r="B156" s="357" t="s">
        <v>216</v>
      </c>
      <c r="C156" s="372"/>
      <c r="D156" s="349" t="s">
        <v>114</v>
      </c>
      <c r="E156" s="97"/>
      <c r="F156" s="97"/>
      <c r="G156" s="97"/>
      <c r="H156" s="97">
        <f t="shared" si="2"/>
        <v>0</v>
      </c>
      <c r="I156" s="136"/>
    </row>
    <row r="157" spans="1:9" s="92" customFormat="1" ht="40.5" customHeight="1">
      <c r="A157" s="358">
        <v>30161</v>
      </c>
      <c r="B157" s="357" t="s">
        <v>217</v>
      </c>
      <c r="C157" s="372"/>
      <c r="D157" s="349" t="s">
        <v>114</v>
      </c>
      <c r="E157" s="97"/>
      <c r="F157" s="97"/>
      <c r="G157" s="97"/>
      <c r="H157" s="97">
        <f t="shared" si="2"/>
        <v>0</v>
      </c>
      <c r="I157" s="136"/>
    </row>
    <row r="158" spans="1:9" s="92" customFormat="1" ht="41.25" customHeight="1">
      <c r="A158" s="358">
        <v>30162</v>
      </c>
      <c r="B158" s="357" t="s">
        <v>218</v>
      </c>
      <c r="C158" s="383"/>
      <c r="D158" s="377" t="s">
        <v>44</v>
      </c>
      <c r="E158" s="377"/>
      <c r="F158" s="377"/>
      <c r="G158" s="377"/>
      <c r="H158" s="97">
        <f t="shared" si="2"/>
        <v>0</v>
      </c>
      <c r="I158" s="136"/>
    </row>
    <row r="159" spans="1:9" s="92" customFormat="1" ht="45.75" customHeight="1">
      <c r="A159" s="358">
        <v>30163</v>
      </c>
      <c r="B159" s="352" t="s">
        <v>219</v>
      </c>
      <c r="C159" s="381"/>
      <c r="D159" s="349" t="s">
        <v>61</v>
      </c>
      <c r="E159" s="97"/>
      <c r="F159" s="97"/>
      <c r="G159" s="97"/>
      <c r="H159" s="97">
        <f t="shared" si="2"/>
        <v>0</v>
      </c>
      <c r="I159" s="136"/>
    </row>
    <row r="160" spans="1:9" s="92" customFormat="1" ht="51" customHeight="1">
      <c r="A160" s="358">
        <v>30164</v>
      </c>
      <c r="B160" s="352" t="s">
        <v>220</v>
      </c>
      <c r="C160" s="381"/>
      <c r="D160" s="353" t="s">
        <v>72</v>
      </c>
      <c r="E160" s="97"/>
      <c r="F160" s="97"/>
      <c r="G160" s="97"/>
      <c r="H160" s="97">
        <f t="shared" si="2"/>
        <v>0</v>
      </c>
      <c r="I160" s="136"/>
    </row>
    <row r="161" spans="1:9" s="92" customFormat="1" ht="30.75" customHeight="1">
      <c r="A161" s="358">
        <v>30165</v>
      </c>
      <c r="B161" s="352" t="s">
        <v>221</v>
      </c>
      <c r="C161" s="381"/>
      <c r="D161" s="349" t="s">
        <v>712</v>
      </c>
      <c r="E161" s="97"/>
      <c r="F161" s="97"/>
      <c r="G161" s="97"/>
      <c r="H161" s="97">
        <f t="shared" si="2"/>
        <v>0</v>
      </c>
      <c r="I161" s="136"/>
    </row>
    <row r="162" spans="1:9" s="92" customFormat="1" ht="41.25" customHeight="1">
      <c r="A162" s="358">
        <v>30166</v>
      </c>
      <c r="B162" s="357" t="s">
        <v>222</v>
      </c>
      <c r="C162" s="383"/>
      <c r="D162" s="377" t="s">
        <v>699</v>
      </c>
      <c r="E162" s="97"/>
      <c r="F162" s="97"/>
      <c r="G162" s="97"/>
      <c r="H162" s="97">
        <f t="shared" si="2"/>
        <v>0</v>
      </c>
      <c r="I162" s="136"/>
    </row>
    <row r="163" spans="1:9" s="92" customFormat="1" ht="46.5" customHeight="1">
      <c r="A163" s="358">
        <v>30167</v>
      </c>
      <c r="B163" s="352" t="s">
        <v>223</v>
      </c>
      <c r="C163" s="381"/>
      <c r="D163" s="353" t="s">
        <v>72</v>
      </c>
      <c r="E163" s="97"/>
      <c r="F163" s="97"/>
      <c r="G163" s="97"/>
      <c r="H163" s="97">
        <f t="shared" si="2"/>
        <v>0</v>
      </c>
      <c r="I163" s="136"/>
    </row>
    <row r="164" spans="1:9" s="92" customFormat="1" ht="42.75" customHeight="1">
      <c r="A164" s="358">
        <v>30168</v>
      </c>
      <c r="B164" s="366" t="s">
        <v>224</v>
      </c>
      <c r="C164" s="386"/>
      <c r="D164" s="377" t="s">
        <v>160</v>
      </c>
      <c r="E164" s="97"/>
      <c r="F164" s="97"/>
      <c r="G164" s="97"/>
      <c r="H164" s="97">
        <f t="shared" si="2"/>
        <v>0</v>
      </c>
      <c r="I164" s="97"/>
    </row>
    <row r="165" spans="1:9" s="92" customFormat="1" ht="37.5" customHeight="1">
      <c r="A165" s="490">
        <v>30169</v>
      </c>
      <c r="B165" s="470" t="s">
        <v>225</v>
      </c>
      <c r="C165" s="471"/>
      <c r="D165" s="472" t="s">
        <v>226</v>
      </c>
      <c r="E165" s="155">
        <v>1</v>
      </c>
      <c r="F165" s="155"/>
      <c r="G165" s="155"/>
      <c r="H165" s="155">
        <f t="shared" si="2"/>
        <v>1</v>
      </c>
      <c r="I165" s="473" t="s">
        <v>29</v>
      </c>
    </row>
    <row r="166" spans="1:9" s="92" customFormat="1" ht="35.25" customHeight="1">
      <c r="A166" s="358">
        <v>30170</v>
      </c>
      <c r="B166" s="352" t="s">
        <v>227</v>
      </c>
      <c r="C166" s="379"/>
      <c r="D166" s="377" t="s">
        <v>42</v>
      </c>
      <c r="E166" s="97"/>
      <c r="F166" s="97"/>
      <c r="G166" s="97"/>
      <c r="H166" s="97">
        <f t="shared" si="2"/>
        <v>0</v>
      </c>
      <c r="I166" s="136"/>
    </row>
    <row r="167" spans="1:9" s="92" customFormat="1" ht="40.5" customHeight="1">
      <c r="A167" s="358">
        <v>30171</v>
      </c>
      <c r="B167" s="352" t="s">
        <v>228</v>
      </c>
      <c r="C167" s="381"/>
      <c r="D167" s="353" t="s">
        <v>72</v>
      </c>
      <c r="E167" s="97"/>
      <c r="F167" s="97"/>
      <c r="G167" s="97"/>
      <c r="H167" s="97">
        <f t="shared" si="2"/>
        <v>0</v>
      </c>
      <c r="I167" s="136"/>
    </row>
    <row r="168" spans="1:9" s="92" customFormat="1" ht="39.75" customHeight="1">
      <c r="A168" s="358">
        <v>30172</v>
      </c>
      <c r="B168" s="355" t="s">
        <v>229</v>
      </c>
      <c r="C168" s="380"/>
      <c r="D168" s="349" t="s">
        <v>689</v>
      </c>
      <c r="E168" s="97"/>
      <c r="F168" s="97"/>
      <c r="G168" s="97"/>
      <c r="H168" s="97">
        <f t="shared" si="2"/>
        <v>0</v>
      </c>
      <c r="I168" s="136"/>
    </row>
    <row r="169" spans="1:9" s="92" customFormat="1" ht="37.5" customHeight="1">
      <c r="A169" s="358">
        <v>30173</v>
      </c>
      <c r="B169" s="352" t="s">
        <v>230</v>
      </c>
      <c r="C169" s="381"/>
      <c r="D169" s="349" t="s">
        <v>712</v>
      </c>
      <c r="E169" s="97"/>
      <c r="F169" s="97"/>
      <c r="G169" s="97"/>
      <c r="H169" s="97">
        <f t="shared" si="2"/>
        <v>0</v>
      </c>
      <c r="I169" s="136"/>
    </row>
    <row r="170" spans="1:9" s="92" customFormat="1" ht="42" customHeight="1">
      <c r="A170" s="358">
        <v>30354</v>
      </c>
      <c r="B170" s="355" t="s">
        <v>231</v>
      </c>
      <c r="C170" s="380"/>
      <c r="D170" s="349" t="s">
        <v>696</v>
      </c>
      <c r="E170" s="97"/>
      <c r="F170" s="97"/>
      <c r="G170" s="97"/>
      <c r="H170" s="97">
        <f t="shared" si="2"/>
        <v>0</v>
      </c>
      <c r="I170" s="136"/>
    </row>
    <row r="171" spans="1:9" s="92" customFormat="1" ht="54.75" customHeight="1">
      <c r="A171" s="358">
        <v>30174</v>
      </c>
      <c r="B171" s="357" t="s">
        <v>232</v>
      </c>
      <c r="C171" s="372"/>
      <c r="D171" s="353" t="s">
        <v>28</v>
      </c>
      <c r="E171" s="97"/>
      <c r="F171" s="97"/>
      <c r="G171" s="97"/>
      <c r="H171" s="97">
        <f t="shared" si="2"/>
        <v>0</v>
      </c>
      <c r="I171" s="136"/>
    </row>
    <row r="172" spans="1:9" s="92" customFormat="1" ht="36.75" customHeight="1">
      <c r="A172" s="358">
        <v>30175</v>
      </c>
      <c r="B172" s="356" t="s">
        <v>233</v>
      </c>
      <c r="C172" s="374"/>
      <c r="D172" s="349" t="s">
        <v>132</v>
      </c>
      <c r="E172" s="97"/>
      <c r="F172" s="97"/>
      <c r="G172" s="97"/>
      <c r="H172" s="97">
        <f t="shared" si="2"/>
        <v>0</v>
      </c>
      <c r="I172" s="136"/>
    </row>
    <row r="173" spans="1:9" s="92" customFormat="1" ht="42" customHeight="1">
      <c r="A173" s="358">
        <v>30176</v>
      </c>
      <c r="B173" s="352" t="s">
        <v>234</v>
      </c>
      <c r="C173" s="379"/>
      <c r="D173" s="377" t="s">
        <v>42</v>
      </c>
      <c r="E173" s="97"/>
      <c r="F173" s="97"/>
      <c r="G173" s="97"/>
      <c r="H173" s="97">
        <f t="shared" si="2"/>
        <v>0</v>
      </c>
      <c r="I173" s="136"/>
    </row>
    <row r="174" spans="1:9" s="92" customFormat="1" ht="34.5" customHeight="1">
      <c r="A174" s="358">
        <v>30177</v>
      </c>
      <c r="B174" s="352" t="s">
        <v>235</v>
      </c>
      <c r="C174" s="381"/>
      <c r="D174" s="349" t="s">
        <v>151</v>
      </c>
      <c r="E174" s="97"/>
      <c r="F174" s="97"/>
      <c r="G174" s="97"/>
      <c r="H174" s="97">
        <f t="shared" si="2"/>
        <v>0</v>
      </c>
      <c r="I174" s="136"/>
    </row>
    <row r="175" spans="1:9" s="92" customFormat="1" ht="57.75" customHeight="1">
      <c r="A175" s="358">
        <v>30178</v>
      </c>
      <c r="B175" s="356" t="s">
        <v>236</v>
      </c>
      <c r="C175" s="376"/>
      <c r="D175" s="377" t="s">
        <v>204</v>
      </c>
      <c r="E175" s="97"/>
      <c r="F175" s="97"/>
      <c r="G175" s="97"/>
      <c r="H175" s="97">
        <f t="shared" si="2"/>
        <v>0</v>
      </c>
      <c r="I175" s="136"/>
    </row>
    <row r="176" spans="1:9" s="92" customFormat="1" ht="48.75" customHeight="1">
      <c r="A176" s="358">
        <v>30179</v>
      </c>
      <c r="B176" s="357" t="s">
        <v>237</v>
      </c>
      <c r="C176" s="383"/>
      <c r="D176" s="377" t="s">
        <v>48</v>
      </c>
      <c r="E176" s="97"/>
      <c r="F176" s="97"/>
      <c r="G176" s="97"/>
      <c r="H176" s="97">
        <f t="shared" si="2"/>
        <v>0</v>
      </c>
      <c r="I176" s="136"/>
    </row>
    <row r="177" spans="1:9" s="92" customFormat="1" ht="45.75" customHeight="1">
      <c r="A177" s="358">
        <v>30180</v>
      </c>
      <c r="B177" s="357" t="s">
        <v>238</v>
      </c>
      <c r="C177" s="383"/>
      <c r="D177" s="377" t="s">
        <v>110</v>
      </c>
      <c r="E177" s="97"/>
      <c r="F177" s="97"/>
      <c r="G177" s="97"/>
      <c r="H177" s="97">
        <f t="shared" si="2"/>
        <v>0</v>
      </c>
      <c r="I177" s="97"/>
    </row>
    <row r="178" spans="1:9" s="92" customFormat="1" ht="41.25" customHeight="1">
      <c r="A178" s="358">
        <v>30181</v>
      </c>
      <c r="B178" s="355" t="s">
        <v>239</v>
      </c>
      <c r="C178" s="380"/>
      <c r="D178" s="349" t="s">
        <v>97</v>
      </c>
      <c r="E178" s="97"/>
      <c r="F178" s="97"/>
      <c r="G178" s="97"/>
      <c r="H178" s="97">
        <f t="shared" si="2"/>
        <v>0</v>
      </c>
      <c r="I178" s="136"/>
    </row>
    <row r="179" spans="1:9" s="92" customFormat="1" ht="38.25" customHeight="1">
      <c r="A179" s="358">
        <v>30182</v>
      </c>
      <c r="B179" s="355" t="s">
        <v>240</v>
      </c>
      <c r="C179" s="380"/>
      <c r="D179" s="349" t="s">
        <v>56</v>
      </c>
      <c r="E179" s="97"/>
      <c r="F179" s="97"/>
      <c r="G179" s="97"/>
      <c r="H179" s="97">
        <f t="shared" si="2"/>
        <v>0</v>
      </c>
      <c r="I179" s="136"/>
    </row>
    <row r="180" spans="1:9" s="92" customFormat="1" ht="41.25" customHeight="1">
      <c r="A180" s="367">
        <v>30183</v>
      </c>
      <c r="B180" s="355" t="s">
        <v>241</v>
      </c>
      <c r="C180" s="380"/>
      <c r="D180" s="349" t="s">
        <v>61</v>
      </c>
      <c r="E180" s="97"/>
      <c r="F180" s="97"/>
      <c r="G180" s="97"/>
      <c r="H180" s="97">
        <f t="shared" si="2"/>
        <v>0</v>
      </c>
      <c r="I180" s="136"/>
    </row>
    <row r="181" spans="1:9" s="92" customFormat="1" ht="36.75" customHeight="1">
      <c r="A181" s="367">
        <v>30184</v>
      </c>
      <c r="B181" s="357" t="s">
        <v>242</v>
      </c>
      <c r="C181" s="372"/>
      <c r="D181" s="349" t="s">
        <v>61</v>
      </c>
      <c r="E181" s="97"/>
      <c r="F181" s="97"/>
      <c r="G181" s="97"/>
      <c r="H181" s="97">
        <f t="shared" si="2"/>
        <v>0</v>
      </c>
      <c r="I181" s="136"/>
    </row>
    <row r="182" spans="1:9" s="92" customFormat="1" ht="35.25" customHeight="1">
      <c r="A182" s="367">
        <v>30185</v>
      </c>
      <c r="B182" s="352" t="s">
        <v>243</v>
      </c>
      <c r="C182" s="379"/>
      <c r="D182" s="377" t="s">
        <v>35</v>
      </c>
      <c r="E182" s="97"/>
      <c r="F182" s="97"/>
      <c r="G182" s="97"/>
      <c r="H182" s="97">
        <f t="shared" si="2"/>
        <v>0</v>
      </c>
      <c r="I182" s="97"/>
    </row>
    <row r="183" spans="1:9" s="92" customFormat="1" ht="33.75" customHeight="1">
      <c r="A183" s="358">
        <v>30186</v>
      </c>
      <c r="B183" s="352" t="s">
        <v>244</v>
      </c>
      <c r="C183" s="381"/>
      <c r="D183" s="349" t="s">
        <v>691</v>
      </c>
      <c r="E183" s="97"/>
      <c r="F183" s="97"/>
      <c r="G183" s="97"/>
      <c r="H183" s="97">
        <f t="shared" si="2"/>
        <v>0</v>
      </c>
      <c r="I183" s="136"/>
    </row>
    <row r="184" spans="1:9" s="92" customFormat="1" ht="35.25" customHeight="1">
      <c r="A184" s="358">
        <v>30187</v>
      </c>
      <c r="B184" s="352" t="s">
        <v>245</v>
      </c>
      <c r="C184" s="381"/>
      <c r="D184" s="349" t="s">
        <v>712</v>
      </c>
      <c r="E184" s="97"/>
      <c r="F184" s="97"/>
      <c r="G184" s="97"/>
      <c r="H184" s="97">
        <f t="shared" si="2"/>
        <v>0</v>
      </c>
      <c r="I184" s="136"/>
    </row>
    <row r="185" spans="1:9" s="92" customFormat="1" ht="34.5" customHeight="1">
      <c r="A185" s="358">
        <v>30188</v>
      </c>
      <c r="B185" s="357" t="s">
        <v>246</v>
      </c>
      <c r="C185" s="372"/>
      <c r="D185" s="349" t="s">
        <v>61</v>
      </c>
      <c r="E185" s="97"/>
      <c r="F185" s="97"/>
      <c r="G185" s="97"/>
      <c r="H185" s="97">
        <f t="shared" si="2"/>
        <v>0</v>
      </c>
      <c r="I185" s="136"/>
    </row>
    <row r="186" spans="1:9" s="92" customFormat="1" ht="111" customHeight="1">
      <c r="A186" s="481">
        <v>30189</v>
      </c>
      <c r="B186" s="488" t="s">
        <v>247</v>
      </c>
      <c r="C186" s="489">
        <v>1</v>
      </c>
      <c r="D186" s="484" t="s">
        <v>715</v>
      </c>
      <c r="E186" s="485">
        <v>1</v>
      </c>
      <c r="F186" s="485"/>
      <c r="G186" s="485"/>
      <c r="H186" s="485">
        <f t="shared" si="2"/>
        <v>1</v>
      </c>
      <c r="I186" s="486" t="s">
        <v>33</v>
      </c>
    </row>
    <row r="187" spans="1:9" s="92" customFormat="1" ht="36" customHeight="1">
      <c r="A187" s="358">
        <v>30191</v>
      </c>
      <c r="B187" s="352" t="s">
        <v>248</v>
      </c>
      <c r="C187" s="381"/>
      <c r="D187" s="349" t="s">
        <v>132</v>
      </c>
      <c r="E187" s="97"/>
      <c r="F187" s="97"/>
      <c r="G187" s="97"/>
      <c r="H187" s="97">
        <f t="shared" si="2"/>
        <v>0</v>
      </c>
      <c r="I187" s="136"/>
    </row>
    <row r="188" spans="1:9" s="92" customFormat="1" ht="49.5" customHeight="1">
      <c r="A188" s="358">
        <v>30192</v>
      </c>
      <c r="B188" s="355" t="s">
        <v>249</v>
      </c>
      <c r="C188" s="380"/>
      <c r="D188" s="349" t="s">
        <v>97</v>
      </c>
      <c r="E188" s="97"/>
      <c r="F188" s="97"/>
      <c r="G188" s="97"/>
      <c r="H188" s="97">
        <f t="shared" si="2"/>
        <v>0</v>
      </c>
      <c r="I188" s="136"/>
    </row>
    <row r="189" spans="1:9" s="92" customFormat="1" ht="32.25" customHeight="1">
      <c r="A189" s="358">
        <v>30193</v>
      </c>
      <c r="B189" s="352" t="s">
        <v>250</v>
      </c>
      <c r="C189" s="379"/>
      <c r="D189" s="377" t="s">
        <v>110</v>
      </c>
      <c r="E189" s="97"/>
      <c r="F189" s="97"/>
      <c r="G189" s="97"/>
      <c r="H189" s="97">
        <f t="shared" si="2"/>
        <v>0</v>
      </c>
      <c r="I189" s="97"/>
    </row>
    <row r="190" spans="1:9" s="92" customFormat="1" ht="37.5" customHeight="1">
      <c r="A190" s="358">
        <v>30194</v>
      </c>
      <c r="B190" s="352" t="s">
        <v>251</v>
      </c>
      <c r="C190" s="379"/>
      <c r="D190" s="377" t="s">
        <v>63</v>
      </c>
      <c r="E190" s="97"/>
      <c r="F190" s="97"/>
      <c r="G190" s="97"/>
      <c r="H190" s="97">
        <f t="shared" si="2"/>
        <v>0</v>
      </c>
      <c r="I190" s="136"/>
    </row>
    <row r="191" spans="1:9" s="92" customFormat="1" ht="36" customHeight="1">
      <c r="A191" s="358">
        <v>30195</v>
      </c>
      <c r="B191" s="357" t="s">
        <v>252</v>
      </c>
      <c r="C191" s="383"/>
      <c r="D191" s="377" t="s">
        <v>160</v>
      </c>
      <c r="E191" s="97"/>
      <c r="F191" s="97"/>
      <c r="G191" s="97"/>
      <c r="H191" s="97">
        <f t="shared" si="2"/>
        <v>0</v>
      </c>
      <c r="I191" s="97"/>
    </row>
    <row r="192" spans="1:9" s="92" customFormat="1" ht="36.75" customHeight="1">
      <c r="A192" s="358">
        <v>30196</v>
      </c>
      <c r="B192" s="352" t="s">
        <v>253</v>
      </c>
      <c r="C192" s="381"/>
      <c r="D192" s="349" t="s">
        <v>126</v>
      </c>
      <c r="E192" s="97"/>
      <c r="F192" s="97"/>
      <c r="G192" s="97"/>
      <c r="H192" s="97">
        <f t="shared" si="2"/>
        <v>0</v>
      </c>
      <c r="I192" s="136"/>
    </row>
    <row r="193" spans="1:9" s="92" customFormat="1" ht="37.5" customHeight="1">
      <c r="A193" s="358">
        <v>30197</v>
      </c>
      <c r="B193" s="352" t="s">
        <v>254</v>
      </c>
      <c r="C193" s="381"/>
      <c r="D193" s="349" t="s">
        <v>712</v>
      </c>
      <c r="E193" s="97"/>
      <c r="F193" s="97"/>
      <c r="G193" s="97"/>
      <c r="H193" s="97">
        <f t="shared" si="2"/>
        <v>0</v>
      </c>
      <c r="I193" s="136"/>
    </row>
    <row r="194" spans="1:9" s="92" customFormat="1" ht="34.5" customHeight="1">
      <c r="A194" s="358">
        <v>30198</v>
      </c>
      <c r="B194" s="357" t="s">
        <v>255</v>
      </c>
      <c r="C194" s="383"/>
      <c r="D194" s="377" t="s">
        <v>160</v>
      </c>
      <c r="E194" s="97"/>
      <c r="F194" s="97"/>
      <c r="G194" s="97"/>
      <c r="H194" s="97">
        <f t="shared" ref="H194:H257" si="3">SUM(E194:G194)</f>
        <v>0</v>
      </c>
      <c r="I194" s="97"/>
    </row>
    <row r="195" spans="1:9" s="92" customFormat="1" ht="42" customHeight="1">
      <c r="A195" s="358">
        <v>30199</v>
      </c>
      <c r="B195" s="352" t="s">
        <v>256</v>
      </c>
      <c r="C195" s="379"/>
      <c r="D195" s="377" t="s">
        <v>42</v>
      </c>
      <c r="E195" s="97"/>
      <c r="F195" s="97"/>
      <c r="G195" s="97"/>
      <c r="H195" s="97">
        <f t="shared" si="3"/>
        <v>0</v>
      </c>
      <c r="I195" s="136"/>
    </row>
    <row r="196" spans="1:9" s="92" customFormat="1" ht="40.5" customHeight="1">
      <c r="A196" s="358">
        <v>30200</v>
      </c>
      <c r="B196" s="355" t="s">
        <v>257</v>
      </c>
      <c r="C196" s="380"/>
      <c r="D196" s="349" t="s">
        <v>689</v>
      </c>
      <c r="E196" s="97"/>
      <c r="F196" s="97"/>
      <c r="G196" s="97"/>
      <c r="H196" s="97">
        <f t="shared" si="3"/>
        <v>0</v>
      </c>
      <c r="I196" s="136"/>
    </row>
    <row r="197" spans="1:9" s="92" customFormat="1" ht="42" customHeight="1">
      <c r="A197" s="358">
        <v>30202</v>
      </c>
      <c r="B197" s="356" t="s">
        <v>258</v>
      </c>
      <c r="C197" s="376">
        <v>1</v>
      </c>
      <c r="D197" s="377" t="s">
        <v>259</v>
      </c>
      <c r="E197" s="97"/>
      <c r="F197" s="97"/>
      <c r="G197" s="97"/>
      <c r="H197" s="97">
        <f t="shared" si="3"/>
        <v>0</v>
      </c>
      <c r="I197" s="354"/>
    </row>
    <row r="198" spans="1:9" s="92" customFormat="1" ht="45" customHeight="1">
      <c r="A198" s="358">
        <v>30201</v>
      </c>
      <c r="B198" s="352" t="s">
        <v>260</v>
      </c>
      <c r="C198" s="381"/>
      <c r="D198" s="349" t="s">
        <v>129</v>
      </c>
      <c r="E198" s="97"/>
      <c r="F198" s="97"/>
      <c r="G198" s="97"/>
      <c r="H198" s="97">
        <f t="shared" si="3"/>
        <v>0</v>
      </c>
      <c r="I198" s="136"/>
    </row>
    <row r="199" spans="1:9" s="92" customFormat="1" ht="31.5" customHeight="1">
      <c r="A199" s="358">
        <v>30203</v>
      </c>
      <c r="B199" s="352" t="s">
        <v>261</v>
      </c>
      <c r="C199" s="381"/>
      <c r="D199" s="349" t="s">
        <v>129</v>
      </c>
      <c r="E199" s="97"/>
      <c r="F199" s="97"/>
      <c r="G199" s="97"/>
      <c r="H199" s="97">
        <f t="shared" si="3"/>
        <v>0</v>
      </c>
      <c r="I199" s="136"/>
    </row>
    <row r="200" spans="1:9" s="92" customFormat="1" ht="42.75" customHeight="1">
      <c r="A200" s="358">
        <v>30204</v>
      </c>
      <c r="B200" s="352" t="s">
        <v>262</v>
      </c>
      <c r="C200" s="381"/>
      <c r="D200" s="353" t="s">
        <v>72</v>
      </c>
      <c r="E200" s="97"/>
      <c r="F200" s="97"/>
      <c r="G200" s="97"/>
      <c r="H200" s="97">
        <f t="shared" si="3"/>
        <v>0</v>
      </c>
      <c r="I200" s="136"/>
    </row>
    <row r="201" spans="1:9" s="92" customFormat="1" ht="36.75" customHeight="1">
      <c r="A201" s="358">
        <v>30205</v>
      </c>
      <c r="B201" s="352" t="s">
        <v>263</v>
      </c>
      <c r="C201" s="381"/>
      <c r="D201" s="349" t="s">
        <v>126</v>
      </c>
      <c r="E201" s="97"/>
      <c r="F201" s="97"/>
      <c r="G201" s="97"/>
      <c r="H201" s="97">
        <f t="shared" si="3"/>
        <v>0</v>
      </c>
      <c r="I201" s="136"/>
    </row>
    <row r="202" spans="1:9" s="92" customFormat="1" ht="39" customHeight="1">
      <c r="A202" s="358">
        <v>30206</v>
      </c>
      <c r="B202" s="352" t="s">
        <v>264</v>
      </c>
      <c r="C202" s="381"/>
      <c r="D202" s="387" t="s">
        <v>714</v>
      </c>
      <c r="E202" s="97"/>
      <c r="F202" s="97"/>
      <c r="G202" s="97"/>
      <c r="H202" s="97">
        <f t="shared" si="3"/>
        <v>0</v>
      </c>
      <c r="I202" s="136"/>
    </row>
    <row r="203" spans="1:9" s="92" customFormat="1" ht="42" customHeight="1">
      <c r="A203" s="358">
        <v>30207</v>
      </c>
      <c r="B203" s="352" t="s">
        <v>265</v>
      </c>
      <c r="C203" s="381"/>
      <c r="D203" s="349" t="s">
        <v>126</v>
      </c>
      <c r="E203" s="97"/>
      <c r="F203" s="97"/>
      <c r="G203" s="97"/>
      <c r="H203" s="97">
        <f t="shared" si="3"/>
        <v>0</v>
      </c>
      <c r="I203" s="136"/>
    </row>
    <row r="204" spans="1:9" s="92" customFormat="1" ht="45.75" customHeight="1">
      <c r="A204" s="358">
        <v>30208</v>
      </c>
      <c r="B204" s="356" t="s">
        <v>266</v>
      </c>
      <c r="C204" s="374"/>
      <c r="D204" s="349" t="s">
        <v>97</v>
      </c>
      <c r="E204" s="97"/>
      <c r="F204" s="97"/>
      <c r="G204" s="97"/>
      <c r="H204" s="97">
        <f t="shared" si="3"/>
        <v>0</v>
      </c>
      <c r="I204" s="136"/>
    </row>
    <row r="205" spans="1:9" s="92" customFormat="1" ht="49.5" customHeight="1">
      <c r="A205" s="358">
        <v>30209</v>
      </c>
      <c r="B205" s="356" t="s">
        <v>267</v>
      </c>
      <c r="C205" s="376"/>
      <c r="D205" s="377" t="s">
        <v>46</v>
      </c>
      <c r="E205" s="97"/>
      <c r="F205" s="97"/>
      <c r="G205" s="97"/>
      <c r="H205" s="97">
        <f t="shared" si="3"/>
        <v>0</v>
      </c>
      <c r="I205" s="136"/>
    </row>
    <row r="206" spans="1:9" s="92" customFormat="1" ht="33.75" customHeight="1">
      <c r="A206" s="358">
        <v>30210</v>
      </c>
      <c r="B206" s="355" t="s">
        <v>268</v>
      </c>
      <c r="C206" s="374">
        <v>1</v>
      </c>
      <c r="D206" s="349" t="s">
        <v>97</v>
      </c>
      <c r="E206" s="97"/>
      <c r="F206" s="97"/>
      <c r="G206" s="97"/>
      <c r="H206" s="97">
        <f t="shared" si="3"/>
        <v>0</v>
      </c>
      <c r="I206" s="354"/>
    </row>
    <row r="207" spans="1:9" s="92" customFormat="1" ht="42" customHeight="1">
      <c r="A207" s="358">
        <v>30211</v>
      </c>
      <c r="B207" s="352" t="s">
        <v>269</v>
      </c>
      <c r="C207" s="381"/>
      <c r="D207" s="349" t="s">
        <v>211</v>
      </c>
      <c r="E207" s="97"/>
      <c r="F207" s="97"/>
      <c r="G207" s="97"/>
      <c r="H207" s="97">
        <f t="shared" si="3"/>
        <v>0</v>
      </c>
      <c r="I207" s="136"/>
    </row>
    <row r="208" spans="1:9" s="92" customFormat="1" ht="35.25" customHeight="1">
      <c r="A208" s="358">
        <v>30212</v>
      </c>
      <c r="B208" s="357" t="s">
        <v>270</v>
      </c>
      <c r="C208" s="376">
        <v>1</v>
      </c>
      <c r="D208" s="377" t="s">
        <v>50</v>
      </c>
      <c r="E208" s="97"/>
      <c r="F208" s="97"/>
      <c r="G208" s="97"/>
      <c r="H208" s="97">
        <f t="shared" si="3"/>
        <v>0</v>
      </c>
      <c r="I208" s="354"/>
    </row>
    <row r="209" spans="1:9" s="92" customFormat="1" ht="42" customHeight="1">
      <c r="A209" s="358">
        <v>30213</v>
      </c>
      <c r="B209" s="352" t="s">
        <v>271</v>
      </c>
      <c r="C209" s="379"/>
      <c r="D209" s="377" t="s">
        <v>42</v>
      </c>
      <c r="E209" s="97"/>
      <c r="F209" s="97"/>
      <c r="G209" s="97"/>
      <c r="H209" s="97">
        <f t="shared" si="3"/>
        <v>0</v>
      </c>
      <c r="I209" s="136"/>
    </row>
    <row r="210" spans="1:9" s="92" customFormat="1" ht="42" customHeight="1">
      <c r="A210" s="358">
        <v>30214</v>
      </c>
      <c r="B210" s="357" t="s">
        <v>272</v>
      </c>
      <c r="C210" s="372"/>
      <c r="D210" s="349" t="s">
        <v>114</v>
      </c>
      <c r="E210" s="97"/>
      <c r="F210" s="97"/>
      <c r="G210" s="97"/>
      <c r="H210" s="97">
        <f t="shared" si="3"/>
        <v>0</v>
      </c>
      <c r="I210" s="136"/>
    </row>
    <row r="211" spans="1:9" s="92" customFormat="1" ht="36.75" customHeight="1">
      <c r="A211" s="358">
        <v>30215</v>
      </c>
      <c r="B211" s="352" t="s">
        <v>273</v>
      </c>
      <c r="C211" s="381"/>
      <c r="D211" s="353" t="s">
        <v>72</v>
      </c>
      <c r="E211" s="97"/>
      <c r="F211" s="97"/>
      <c r="G211" s="97"/>
      <c r="H211" s="97">
        <f t="shared" si="3"/>
        <v>0</v>
      </c>
      <c r="I211" s="136"/>
    </row>
    <row r="212" spans="1:9" s="92" customFormat="1" ht="35.25" customHeight="1">
      <c r="A212" s="358">
        <v>30216</v>
      </c>
      <c r="B212" s="352" t="s">
        <v>274</v>
      </c>
      <c r="C212" s="379"/>
      <c r="D212" s="377" t="s">
        <v>63</v>
      </c>
      <c r="E212" s="97"/>
      <c r="F212" s="97"/>
      <c r="G212" s="97"/>
      <c r="H212" s="97">
        <f t="shared" si="3"/>
        <v>0</v>
      </c>
      <c r="I212" s="136"/>
    </row>
    <row r="213" spans="1:9" s="92" customFormat="1" ht="41.25" customHeight="1">
      <c r="A213" s="358">
        <v>30217</v>
      </c>
      <c r="B213" s="356" t="s">
        <v>275</v>
      </c>
      <c r="C213" s="376">
        <v>1</v>
      </c>
      <c r="D213" s="377" t="s">
        <v>158</v>
      </c>
      <c r="E213" s="97"/>
      <c r="F213" s="97"/>
      <c r="G213" s="97"/>
      <c r="H213" s="97">
        <f t="shared" si="3"/>
        <v>0</v>
      </c>
      <c r="I213" s="354"/>
    </row>
    <row r="214" spans="1:9" s="92" customFormat="1" ht="33.75" customHeight="1">
      <c r="A214" s="358">
        <v>30218</v>
      </c>
      <c r="B214" s="352" t="s">
        <v>276</v>
      </c>
      <c r="C214" s="381"/>
      <c r="D214" s="353" t="s">
        <v>72</v>
      </c>
      <c r="E214" s="97"/>
      <c r="F214" s="97"/>
      <c r="G214" s="97"/>
      <c r="H214" s="97">
        <f t="shared" si="3"/>
        <v>0</v>
      </c>
      <c r="I214" s="136"/>
    </row>
    <row r="215" spans="1:9" s="92" customFormat="1" ht="42" customHeight="1">
      <c r="A215" s="358">
        <v>30356</v>
      </c>
      <c r="B215" s="352" t="s">
        <v>277</v>
      </c>
      <c r="C215" s="379"/>
      <c r="D215" s="377" t="s">
        <v>278</v>
      </c>
      <c r="E215" s="97"/>
      <c r="F215" s="97"/>
      <c r="G215" s="97"/>
      <c r="H215" s="97">
        <f t="shared" si="3"/>
        <v>0</v>
      </c>
      <c r="I215" s="136"/>
    </row>
    <row r="216" spans="1:9" s="92" customFormat="1" ht="57.75" customHeight="1">
      <c r="A216" s="358">
        <v>30219</v>
      </c>
      <c r="B216" s="352" t="s">
        <v>279</v>
      </c>
      <c r="C216" s="379"/>
      <c r="D216" s="377" t="s">
        <v>42</v>
      </c>
      <c r="E216" s="97"/>
      <c r="F216" s="97"/>
      <c r="G216" s="97"/>
      <c r="H216" s="97">
        <f t="shared" si="3"/>
        <v>0</v>
      </c>
      <c r="I216" s="136"/>
    </row>
    <row r="217" spans="1:9" s="92" customFormat="1" ht="42" customHeight="1">
      <c r="A217" s="358">
        <v>30222</v>
      </c>
      <c r="B217" s="352" t="s">
        <v>280</v>
      </c>
      <c r="C217" s="381"/>
      <c r="D217" s="349" t="s">
        <v>132</v>
      </c>
      <c r="E217" s="97"/>
      <c r="F217" s="97"/>
      <c r="G217" s="97"/>
      <c r="H217" s="97">
        <f t="shared" si="3"/>
        <v>0</v>
      </c>
      <c r="I217" s="136"/>
    </row>
    <row r="218" spans="1:9" s="92" customFormat="1" ht="42" customHeight="1">
      <c r="A218" s="358">
        <v>30220</v>
      </c>
      <c r="B218" s="352" t="s">
        <v>281</v>
      </c>
      <c r="C218" s="379"/>
      <c r="D218" s="377" t="s">
        <v>42</v>
      </c>
      <c r="E218" s="97"/>
      <c r="F218" s="97"/>
      <c r="G218" s="97"/>
      <c r="H218" s="97">
        <f t="shared" si="3"/>
        <v>0</v>
      </c>
      <c r="I218" s="136"/>
    </row>
    <row r="219" spans="1:9" s="92" customFormat="1" ht="42" customHeight="1">
      <c r="A219" s="358">
        <v>30221</v>
      </c>
      <c r="B219" s="352" t="s">
        <v>282</v>
      </c>
      <c r="C219" s="379">
        <v>1</v>
      </c>
      <c r="D219" s="377" t="s">
        <v>204</v>
      </c>
      <c r="E219" s="97"/>
      <c r="F219" s="97"/>
      <c r="G219" s="97"/>
      <c r="H219" s="97">
        <f t="shared" si="3"/>
        <v>0</v>
      </c>
      <c r="I219" s="354"/>
    </row>
    <row r="220" spans="1:9" s="92" customFormat="1" ht="42" customHeight="1">
      <c r="A220" s="358">
        <v>30223</v>
      </c>
      <c r="B220" s="356" t="s">
        <v>283</v>
      </c>
      <c r="C220" s="374"/>
      <c r="D220" s="349" t="s">
        <v>712</v>
      </c>
      <c r="E220" s="97"/>
      <c r="F220" s="97"/>
      <c r="G220" s="97"/>
      <c r="H220" s="97">
        <f t="shared" si="3"/>
        <v>0</v>
      </c>
      <c r="I220" s="136"/>
    </row>
    <row r="221" spans="1:9" s="92" customFormat="1" ht="42" customHeight="1">
      <c r="A221" s="358">
        <v>30224</v>
      </c>
      <c r="B221" s="357" t="s">
        <v>284</v>
      </c>
      <c r="C221" s="383"/>
      <c r="D221" s="377" t="s">
        <v>110</v>
      </c>
      <c r="E221" s="97"/>
      <c r="F221" s="97"/>
      <c r="G221" s="97"/>
      <c r="H221" s="97">
        <f t="shared" si="3"/>
        <v>0</v>
      </c>
      <c r="I221" s="97"/>
    </row>
    <row r="222" spans="1:9" s="92" customFormat="1" ht="35.25" customHeight="1">
      <c r="A222" s="358">
        <v>30225</v>
      </c>
      <c r="B222" s="352" t="s">
        <v>285</v>
      </c>
      <c r="C222" s="381"/>
      <c r="D222" s="349" t="s">
        <v>132</v>
      </c>
      <c r="E222" s="97"/>
      <c r="F222" s="97"/>
      <c r="G222" s="97"/>
      <c r="H222" s="97">
        <f t="shared" si="3"/>
        <v>0</v>
      </c>
      <c r="I222" s="136"/>
    </row>
    <row r="223" spans="1:9" s="92" customFormat="1" ht="43.5" customHeight="1">
      <c r="A223" s="358">
        <v>30226</v>
      </c>
      <c r="B223" s="352" t="s">
        <v>286</v>
      </c>
      <c r="C223" s="379"/>
      <c r="D223" s="377" t="s">
        <v>37</v>
      </c>
      <c r="E223" s="97"/>
      <c r="F223" s="97"/>
      <c r="G223" s="97"/>
      <c r="H223" s="97">
        <f t="shared" si="3"/>
        <v>0</v>
      </c>
      <c r="I223" s="136"/>
    </row>
    <row r="224" spans="1:9" s="92" customFormat="1" ht="37.5" customHeight="1">
      <c r="A224" s="358">
        <v>30227</v>
      </c>
      <c r="B224" s="352" t="s">
        <v>287</v>
      </c>
      <c r="C224" s="381">
        <v>1</v>
      </c>
      <c r="D224" s="353" t="s">
        <v>497</v>
      </c>
      <c r="E224" s="97"/>
      <c r="F224" s="97"/>
      <c r="G224" s="97"/>
      <c r="H224" s="97">
        <f t="shared" si="3"/>
        <v>0</v>
      </c>
      <c r="I224" s="354"/>
    </row>
    <row r="225" spans="1:9" s="92" customFormat="1" ht="42" customHeight="1">
      <c r="A225" s="358">
        <v>30229</v>
      </c>
      <c r="B225" s="356" t="s">
        <v>288</v>
      </c>
      <c r="C225" s="376"/>
      <c r="D225" s="377" t="s">
        <v>42</v>
      </c>
      <c r="E225" s="97"/>
      <c r="F225" s="97"/>
      <c r="G225" s="97"/>
      <c r="H225" s="97">
        <f t="shared" si="3"/>
        <v>0</v>
      </c>
      <c r="I225" s="136"/>
    </row>
    <row r="226" spans="1:9" s="92" customFormat="1" ht="42" customHeight="1">
      <c r="A226" s="358">
        <v>30230</v>
      </c>
      <c r="B226" s="352" t="s">
        <v>289</v>
      </c>
      <c r="C226" s="381"/>
      <c r="D226" s="349" t="s">
        <v>132</v>
      </c>
      <c r="E226" s="97"/>
      <c r="F226" s="97"/>
      <c r="G226" s="97"/>
      <c r="H226" s="97">
        <f t="shared" si="3"/>
        <v>0</v>
      </c>
      <c r="I226" s="136"/>
    </row>
    <row r="227" spans="1:9" s="92" customFormat="1" ht="63.75" customHeight="1">
      <c r="A227" s="358">
        <v>30231</v>
      </c>
      <c r="B227" s="357" t="s">
        <v>290</v>
      </c>
      <c r="C227" s="383"/>
      <c r="D227" s="377" t="s">
        <v>160</v>
      </c>
      <c r="E227" s="97"/>
      <c r="F227" s="97"/>
      <c r="G227" s="97"/>
      <c r="H227" s="97">
        <f t="shared" si="3"/>
        <v>0</v>
      </c>
      <c r="I227" s="97"/>
    </row>
    <row r="228" spans="1:9" s="92" customFormat="1" ht="42" customHeight="1">
      <c r="A228" s="358">
        <v>30232</v>
      </c>
      <c r="B228" s="352" t="s">
        <v>291</v>
      </c>
      <c r="C228" s="381"/>
      <c r="D228" s="349" t="s">
        <v>132</v>
      </c>
      <c r="E228" s="97"/>
      <c r="F228" s="97"/>
      <c r="G228" s="97"/>
      <c r="H228" s="97">
        <f t="shared" si="3"/>
        <v>0</v>
      </c>
      <c r="I228" s="136"/>
    </row>
    <row r="229" spans="1:9" s="92" customFormat="1" ht="42" customHeight="1">
      <c r="A229" s="358">
        <v>30233</v>
      </c>
      <c r="B229" s="357" t="s">
        <v>292</v>
      </c>
      <c r="C229" s="383"/>
      <c r="D229" s="377" t="s">
        <v>110</v>
      </c>
      <c r="E229" s="97"/>
      <c r="F229" s="97"/>
      <c r="G229" s="97"/>
      <c r="H229" s="97">
        <f t="shared" si="3"/>
        <v>0</v>
      </c>
      <c r="I229" s="97"/>
    </row>
    <row r="230" spans="1:9" s="92" customFormat="1" ht="35.25" customHeight="1">
      <c r="A230" s="358">
        <v>30234</v>
      </c>
      <c r="B230" s="357" t="s">
        <v>293</v>
      </c>
      <c r="C230" s="372"/>
      <c r="D230" s="349" t="s">
        <v>114</v>
      </c>
      <c r="E230" s="97"/>
      <c r="F230" s="97"/>
      <c r="G230" s="97"/>
      <c r="H230" s="97">
        <f t="shared" si="3"/>
        <v>0</v>
      </c>
      <c r="I230" s="136"/>
    </row>
    <row r="231" spans="1:9" s="92" customFormat="1" ht="42" customHeight="1">
      <c r="A231" s="358">
        <v>30236</v>
      </c>
      <c r="B231" s="357" t="s">
        <v>294</v>
      </c>
      <c r="C231" s="372"/>
      <c r="D231" s="349" t="s">
        <v>689</v>
      </c>
      <c r="E231" s="97"/>
      <c r="F231" s="97"/>
      <c r="G231" s="97"/>
      <c r="H231" s="97">
        <f t="shared" si="3"/>
        <v>0</v>
      </c>
      <c r="I231" s="136"/>
    </row>
    <row r="232" spans="1:9" s="92" customFormat="1" ht="39.75" customHeight="1">
      <c r="A232" s="358">
        <v>30235</v>
      </c>
      <c r="B232" s="352" t="s">
        <v>295</v>
      </c>
      <c r="C232" s="379"/>
      <c r="D232" s="377" t="s">
        <v>50</v>
      </c>
      <c r="E232" s="97"/>
      <c r="F232" s="97"/>
      <c r="G232" s="97"/>
      <c r="H232" s="97">
        <f t="shared" si="3"/>
        <v>0</v>
      </c>
      <c r="I232" s="136"/>
    </row>
    <row r="233" spans="1:9" s="92" customFormat="1" ht="34.5" customHeight="1">
      <c r="A233" s="358">
        <v>30237</v>
      </c>
      <c r="B233" s="352" t="s">
        <v>296</v>
      </c>
      <c r="C233" s="381"/>
      <c r="D233" s="349" t="s">
        <v>72</v>
      </c>
      <c r="E233" s="97"/>
      <c r="F233" s="97"/>
      <c r="G233" s="97"/>
      <c r="H233" s="97">
        <f t="shared" si="3"/>
        <v>0</v>
      </c>
      <c r="I233" s="136"/>
    </row>
    <row r="234" spans="1:9" s="92" customFormat="1" ht="49.5" customHeight="1">
      <c r="A234" s="358">
        <v>30238</v>
      </c>
      <c r="B234" s="352" t="s">
        <v>297</v>
      </c>
      <c r="C234" s="379"/>
      <c r="D234" s="377" t="s">
        <v>42</v>
      </c>
      <c r="E234" s="97"/>
      <c r="F234" s="97"/>
      <c r="G234" s="97"/>
      <c r="H234" s="97">
        <f t="shared" si="3"/>
        <v>0</v>
      </c>
      <c r="I234" s="136"/>
    </row>
    <row r="235" spans="1:9" s="92" customFormat="1" ht="42" customHeight="1">
      <c r="A235" s="358">
        <v>30240</v>
      </c>
      <c r="B235" s="352" t="s">
        <v>298</v>
      </c>
      <c r="C235" s="381"/>
      <c r="D235" s="349" t="s">
        <v>61</v>
      </c>
      <c r="E235" s="97"/>
      <c r="F235" s="97"/>
      <c r="G235" s="97"/>
      <c r="H235" s="97">
        <f t="shared" si="3"/>
        <v>0</v>
      </c>
      <c r="I235" s="136"/>
    </row>
    <row r="236" spans="1:9" s="92" customFormat="1" ht="45.75" customHeight="1">
      <c r="A236" s="358">
        <v>30241</v>
      </c>
      <c r="B236" s="357" t="s">
        <v>299</v>
      </c>
      <c r="C236" s="372"/>
      <c r="D236" s="349" t="s">
        <v>61</v>
      </c>
      <c r="E236" s="97"/>
      <c r="F236" s="97"/>
      <c r="G236" s="97"/>
      <c r="H236" s="97">
        <f t="shared" si="3"/>
        <v>0</v>
      </c>
      <c r="I236" s="136"/>
    </row>
    <row r="237" spans="1:9" s="92" customFormat="1" ht="42" customHeight="1">
      <c r="A237" s="358">
        <v>30242</v>
      </c>
      <c r="B237" s="352" t="s">
        <v>300</v>
      </c>
      <c r="C237" s="379"/>
      <c r="D237" s="377" t="s">
        <v>37</v>
      </c>
      <c r="E237" s="97"/>
      <c r="F237" s="97"/>
      <c r="G237" s="97"/>
      <c r="H237" s="97">
        <f t="shared" si="3"/>
        <v>0</v>
      </c>
      <c r="I237" s="136"/>
    </row>
    <row r="238" spans="1:9" s="92" customFormat="1" ht="47.25" customHeight="1">
      <c r="A238" s="358">
        <v>30243</v>
      </c>
      <c r="B238" s="357" t="s">
        <v>301</v>
      </c>
      <c r="C238" s="372"/>
      <c r="D238" s="349" t="s">
        <v>709</v>
      </c>
      <c r="E238" s="97"/>
      <c r="F238" s="97"/>
      <c r="G238" s="97"/>
      <c r="H238" s="97">
        <f t="shared" si="3"/>
        <v>0</v>
      </c>
      <c r="I238" s="136"/>
    </row>
    <row r="239" spans="1:9" s="92" customFormat="1" ht="28.5" customHeight="1">
      <c r="A239" s="358">
        <v>30244</v>
      </c>
      <c r="B239" s="355" t="s">
        <v>302</v>
      </c>
      <c r="C239" s="380"/>
      <c r="D239" s="349" t="s">
        <v>56</v>
      </c>
      <c r="E239" s="97"/>
      <c r="F239" s="97"/>
      <c r="G239" s="97"/>
      <c r="H239" s="97">
        <f t="shared" si="3"/>
        <v>0</v>
      </c>
      <c r="I239" s="136"/>
    </row>
    <row r="240" spans="1:9" s="92" customFormat="1" ht="45" customHeight="1">
      <c r="A240" s="358">
        <v>30245</v>
      </c>
      <c r="B240" s="352" t="s">
        <v>303</v>
      </c>
      <c r="C240" s="379"/>
      <c r="D240" s="377" t="s">
        <v>491</v>
      </c>
      <c r="E240" s="97"/>
      <c r="F240" s="97"/>
      <c r="G240" s="97"/>
      <c r="H240" s="97">
        <f t="shared" si="3"/>
        <v>0</v>
      </c>
      <c r="I240" s="136"/>
    </row>
    <row r="241" spans="1:9" s="92" customFormat="1" ht="37.5" customHeight="1">
      <c r="A241" s="358">
        <v>30247</v>
      </c>
      <c r="B241" s="352" t="s">
        <v>304</v>
      </c>
      <c r="C241" s="381"/>
      <c r="D241" s="349" t="s">
        <v>72</v>
      </c>
      <c r="E241" s="97"/>
      <c r="F241" s="97"/>
      <c r="G241" s="97"/>
      <c r="H241" s="97">
        <f t="shared" si="3"/>
        <v>0</v>
      </c>
      <c r="I241" s="136"/>
    </row>
    <row r="242" spans="1:9" s="92" customFormat="1" ht="39.75" customHeight="1">
      <c r="A242" s="358">
        <v>30248</v>
      </c>
      <c r="B242" s="352" t="s">
        <v>305</v>
      </c>
      <c r="C242" s="381"/>
      <c r="D242" s="349" t="s">
        <v>61</v>
      </c>
      <c r="E242" s="97"/>
      <c r="F242" s="97"/>
      <c r="G242" s="97"/>
      <c r="H242" s="97">
        <f t="shared" si="3"/>
        <v>0</v>
      </c>
      <c r="I242" s="136"/>
    </row>
    <row r="243" spans="1:9" s="92" customFormat="1" ht="36" customHeight="1">
      <c r="A243" s="358">
        <v>30249</v>
      </c>
      <c r="B243" s="352" t="s">
        <v>306</v>
      </c>
      <c r="C243" s="381"/>
      <c r="D243" s="349" t="s">
        <v>691</v>
      </c>
      <c r="E243" s="97"/>
      <c r="F243" s="97"/>
      <c r="G243" s="97"/>
      <c r="H243" s="97">
        <f t="shared" si="3"/>
        <v>0</v>
      </c>
      <c r="I243" s="136"/>
    </row>
    <row r="244" spans="1:9" s="92" customFormat="1" ht="36" customHeight="1">
      <c r="A244" s="358">
        <v>30250</v>
      </c>
      <c r="B244" s="352" t="s">
        <v>307</v>
      </c>
      <c r="C244" s="381"/>
      <c r="D244" s="349" t="s">
        <v>61</v>
      </c>
      <c r="E244" s="97"/>
      <c r="F244" s="97"/>
      <c r="G244" s="97"/>
      <c r="H244" s="97">
        <f t="shared" si="3"/>
        <v>0</v>
      </c>
      <c r="I244" s="136"/>
    </row>
    <row r="245" spans="1:9" s="92" customFormat="1" ht="30" customHeight="1">
      <c r="A245" s="358">
        <v>30251</v>
      </c>
      <c r="B245" s="356" t="s">
        <v>308</v>
      </c>
      <c r="C245" s="374"/>
      <c r="D245" s="349" t="s">
        <v>132</v>
      </c>
      <c r="E245" s="97"/>
      <c r="F245" s="97"/>
      <c r="G245" s="97"/>
      <c r="H245" s="97">
        <f t="shared" si="3"/>
        <v>0</v>
      </c>
      <c r="I245" s="136"/>
    </row>
    <row r="246" spans="1:9" s="92" customFormat="1" ht="42" customHeight="1">
      <c r="A246" s="358">
        <v>30252</v>
      </c>
      <c r="B246" s="355" t="s">
        <v>309</v>
      </c>
      <c r="C246" s="385"/>
      <c r="D246" s="377" t="s">
        <v>44</v>
      </c>
      <c r="E246" s="377"/>
      <c r="F246" s="377"/>
      <c r="G246" s="377"/>
      <c r="H246" s="97">
        <f t="shared" si="3"/>
        <v>0</v>
      </c>
      <c r="I246" s="136"/>
    </row>
    <row r="247" spans="1:9" s="92" customFormat="1" ht="42" customHeight="1">
      <c r="A247" s="358">
        <v>30253</v>
      </c>
      <c r="B247" s="352" t="s">
        <v>310</v>
      </c>
      <c r="C247" s="379"/>
      <c r="D247" s="377" t="s">
        <v>215</v>
      </c>
      <c r="E247" s="97"/>
      <c r="F247" s="97"/>
      <c r="G247" s="97"/>
      <c r="H247" s="97">
        <f t="shared" si="3"/>
        <v>0</v>
      </c>
      <c r="I247" s="136"/>
    </row>
    <row r="248" spans="1:9" s="92" customFormat="1" ht="42" customHeight="1">
      <c r="A248" s="358">
        <v>30254</v>
      </c>
      <c r="B248" s="352" t="s">
        <v>311</v>
      </c>
      <c r="C248" s="379"/>
      <c r="D248" s="377" t="s">
        <v>204</v>
      </c>
      <c r="E248" s="97"/>
      <c r="F248" s="97"/>
      <c r="G248" s="97"/>
      <c r="H248" s="97">
        <f t="shared" si="3"/>
        <v>0</v>
      </c>
      <c r="I248" s="136"/>
    </row>
    <row r="249" spans="1:9" s="92" customFormat="1" ht="42" customHeight="1">
      <c r="A249" s="358">
        <v>30255</v>
      </c>
      <c r="B249" s="357" t="s">
        <v>312</v>
      </c>
      <c r="C249" s="383">
        <v>1</v>
      </c>
      <c r="D249" s="377" t="s">
        <v>110</v>
      </c>
      <c r="E249" s="97"/>
      <c r="F249" s="97"/>
      <c r="G249" s="97"/>
      <c r="H249" s="97">
        <f t="shared" si="3"/>
        <v>0</v>
      </c>
      <c r="I249" s="97"/>
    </row>
    <row r="250" spans="1:9" s="92" customFormat="1" ht="27" customHeight="1">
      <c r="A250" s="358">
        <v>30256</v>
      </c>
      <c r="B250" s="352" t="s">
        <v>313</v>
      </c>
      <c r="C250" s="381"/>
      <c r="D250" s="349" t="s">
        <v>132</v>
      </c>
      <c r="E250" s="97"/>
      <c r="F250" s="97"/>
      <c r="G250" s="97"/>
      <c r="H250" s="97">
        <f t="shared" si="3"/>
        <v>0</v>
      </c>
      <c r="I250" s="136"/>
    </row>
    <row r="251" spans="1:9" s="92" customFormat="1" ht="32.25" customHeight="1">
      <c r="A251" s="358">
        <v>30257</v>
      </c>
      <c r="B251" s="356" t="s">
        <v>314</v>
      </c>
      <c r="C251" s="376"/>
      <c r="D251" s="377" t="s">
        <v>84</v>
      </c>
      <c r="E251" s="97"/>
      <c r="F251" s="97"/>
      <c r="G251" s="97"/>
      <c r="H251" s="97">
        <f t="shared" si="3"/>
        <v>0</v>
      </c>
      <c r="I251" s="136"/>
    </row>
    <row r="252" spans="1:9" s="92" customFormat="1" ht="35.25" customHeight="1">
      <c r="A252" s="358">
        <v>30258</v>
      </c>
      <c r="B252" s="352" t="s">
        <v>315</v>
      </c>
      <c r="C252" s="379">
        <v>1</v>
      </c>
      <c r="D252" s="377" t="s">
        <v>181</v>
      </c>
      <c r="E252" s="97"/>
      <c r="F252" s="97"/>
      <c r="G252" s="97"/>
      <c r="H252" s="97">
        <f t="shared" si="3"/>
        <v>0</v>
      </c>
      <c r="I252" s="97"/>
    </row>
    <row r="253" spans="1:9" s="92" customFormat="1" ht="40.5" customHeight="1">
      <c r="A253" s="358">
        <v>30259</v>
      </c>
      <c r="B253" s="357" t="s">
        <v>316</v>
      </c>
      <c r="C253" s="383"/>
      <c r="D253" s="377" t="s">
        <v>317</v>
      </c>
      <c r="E253" s="97"/>
      <c r="F253" s="97"/>
      <c r="G253" s="97"/>
      <c r="H253" s="97">
        <f t="shared" si="3"/>
        <v>0</v>
      </c>
      <c r="I253" s="136"/>
    </row>
    <row r="254" spans="1:9" s="92" customFormat="1" ht="35.25" customHeight="1">
      <c r="A254" s="358">
        <v>30260</v>
      </c>
      <c r="B254" s="356" t="s">
        <v>318</v>
      </c>
      <c r="C254" s="376"/>
      <c r="D254" s="377" t="s">
        <v>50</v>
      </c>
      <c r="E254" s="97"/>
      <c r="F254" s="97"/>
      <c r="G254" s="97"/>
      <c r="H254" s="97">
        <f t="shared" si="3"/>
        <v>0</v>
      </c>
      <c r="I254" s="136"/>
    </row>
    <row r="255" spans="1:9" s="92" customFormat="1" ht="42" customHeight="1">
      <c r="A255" s="358">
        <v>30261</v>
      </c>
      <c r="B255" s="352" t="s">
        <v>319</v>
      </c>
      <c r="C255" s="381"/>
      <c r="D255" s="349" t="s">
        <v>61</v>
      </c>
      <c r="E255" s="97"/>
      <c r="F255" s="97"/>
      <c r="G255" s="97"/>
      <c r="H255" s="97">
        <f t="shared" si="3"/>
        <v>0</v>
      </c>
      <c r="I255" s="136"/>
    </row>
    <row r="256" spans="1:9" s="92" customFormat="1" ht="42" customHeight="1">
      <c r="A256" s="358">
        <v>30262</v>
      </c>
      <c r="B256" s="357" t="s">
        <v>320</v>
      </c>
      <c r="C256" s="372"/>
      <c r="D256" s="353" t="s">
        <v>713</v>
      </c>
      <c r="E256" s="97"/>
      <c r="F256" s="97"/>
      <c r="G256" s="97"/>
      <c r="H256" s="97">
        <f t="shared" si="3"/>
        <v>0</v>
      </c>
      <c r="I256" s="97"/>
    </row>
    <row r="257" spans="1:9" s="92" customFormat="1" ht="43.5" customHeight="1">
      <c r="A257" s="358">
        <v>30263</v>
      </c>
      <c r="B257" s="355" t="s">
        <v>321</v>
      </c>
      <c r="C257" s="374">
        <v>1</v>
      </c>
      <c r="D257" s="349" t="s">
        <v>689</v>
      </c>
      <c r="E257" s="97"/>
      <c r="F257" s="97"/>
      <c r="G257" s="97"/>
      <c r="H257" s="97">
        <f t="shared" si="3"/>
        <v>0</v>
      </c>
      <c r="I257" s="354"/>
    </row>
    <row r="258" spans="1:9" s="92" customFormat="1" ht="43.5" customHeight="1">
      <c r="A258" s="358">
        <v>30264</v>
      </c>
      <c r="B258" s="352" t="s">
        <v>322</v>
      </c>
      <c r="C258" s="381"/>
      <c r="D258" s="349" t="s">
        <v>61</v>
      </c>
      <c r="E258" s="97"/>
      <c r="F258" s="97"/>
      <c r="G258" s="97"/>
      <c r="H258" s="97">
        <f t="shared" ref="H258:H321" si="4">SUM(E258:G258)</f>
        <v>0</v>
      </c>
      <c r="I258" s="136"/>
    </row>
    <row r="259" spans="1:9" s="92" customFormat="1" ht="33.75" customHeight="1">
      <c r="A259" s="358">
        <v>30265</v>
      </c>
      <c r="B259" s="355" t="s">
        <v>323</v>
      </c>
      <c r="C259" s="380"/>
      <c r="D259" s="349" t="s">
        <v>97</v>
      </c>
      <c r="E259" s="97"/>
      <c r="F259" s="97"/>
      <c r="G259" s="97"/>
      <c r="H259" s="97">
        <f t="shared" si="4"/>
        <v>0</v>
      </c>
      <c r="I259" s="136"/>
    </row>
    <row r="260" spans="1:9" s="92" customFormat="1" ht="38.25" customHeight="1">
      <c r="A260" s="358">
        <v>30266</v>
      </c>
      <c r="B260" s="352" t="s">
        <v>324</v>
      </c>
      <c r="C260" s="381"/>
      <c r="D260" s="349" t="s">
        <v>72</v>
      </c>
      <c r="E260" s="97"/>
      <c r="F260" s="97"/>
      <c r="G260" s="97"/>
      <c r="H260" s="97">
        <f t="shared" si="4"/>
        <v>0</v>
      </c>
      <c r="I260" s="136"/>
    </row>
    <row r="261" spans="1:9" s="92" customFormat="1" ht="33.75" customHeight="1">
      <c r="A261" s="358">
        <v>30267</v>
      </c>
      <c r="B261" s="355" t="s">
        <v>325</v>
      </c>
      <c r="C261" s="380"/>
      <c r="D261" s="349" t="s">
        <v>114</v>
      </c>
      <c r="E261" s="97"/>
      <c r="F261" s="97"/>
      <c r="G261" s="97"/>
      <c r="H261" s="97">
        <f t="shared" si="4"/>
        <v>0</v>
      </c>
      <c r="I261" s="136"/>
    </row>
    <row r="262" spans="1:9" s="92" customFormat="1" ht="42" customHeight="1">
      <c r="A262" s="358">
        <v>30268</v>
      </c>
      <c r="B262" s="356" t="s">
        <v>326</v>
      </c>
      <c r="C262" s="376"/>
      <c r="D262" s="377" t="s">
        <v>215</v>
      </c>
      <c r="E262" s="97"/>
      <c r="F262" s="97"/>
      <c r="G262" s="97"/>
      <c r="H262" s="97">
        <f t="shared" si="4"/>
        <v>0</v>
      </c>
      <c r="I262" s="136"/>
    </row>
    <row r="263" spans="1:9" s="92" customFormat="1" ht="33.75" customHeight="1">
      <c r="A263" s="358">
        <v>30269</v>
      </c>
      <c r="B263" s="352" t="s">
        <v>327</v>
      </c>
      <c r="C263" s="379">
        <v>1</v>
      </c>
      <c r="D263" s="377" t="s">
        <v>160</v>
      </c>
      <c r="E263" s="97"/>
      <c r="F263" s="97"/>
      <c r="G263" s="97"/>
      <c r="H263" s="97">
        <f t="shared" si="4"/>
        <v>0</v>
      </c>
      <c r="I263" s="97"/>
    </row>
    <row r="264" spans="1:9" s="92" customFormat="1" ht="37.5" customHeight="1">
      <c r="A264" s="358">
        <v>30270</v>
      </c>
      <c r="B264" s="352" t="s">
        <v>328</v>
      </c>
      <c r="C264" s="381"/>
      <c r="D264" s="349" t="s">
        <v>709</v>
      </c>
      <c r="E264" s="97"/>
      <c r="F264" s="97"/>
      <c r="G264" s="97"/>
      <c r="H264" s="97">
        <f t="shared" si="4"/>
        <v>0</v>
      </c>
      <c r="I264" s="136"/>
    </row>
    <row r="265" spans="1:9" s="92" customFormat="1" ht="42" customHeight="1">
      <c r="A265" s="358">
        <v>30271</v>
      </c>
      <c r="B265" s="352" t="s">
        <v>329</v>
      </c>
      <c r="C265" s="381"/>
      <c r="D265" s="349" t="s">
        <v>72</v>
      </c>
      <c r="E265" s="97"/>
      <c r="F265" s="97"/>
      <c r="G265" s="97"/>
      <c r="H265" s="97">
        <f t="shared" si="4"/>
        <v>0</v>
      </c>
      <c r="I265" s="136"/>
    </row>
    <row r="266" spans="1:9" s="92" customFormat="1" ht="42" customHeight="1">
      <c r="A266" s="358">
        <v>30272</v>
      </c>
      <c r="B266" s="352" t="s">
        <v>330</v>
      </c>
      <c r="C266" s="381"/>
      <c r="D266" s="349" t="s">
        <v>688</v>
      </c>
      <c r="E266" s="97"/>
      <c r="F266" s="97"/>
      <c r="G266" s="97"/>
      <c r="H266" s="97">
        <f t="shared" si="4"/>
        <v>0</v>
      </c>
      <c r="I266" s="97"/>
    </row>
    <row r="267" spans="1:9" s="92" customFormat="1" ht="42" customHeight="1">
      <c r="A267" s="358">
        <v>30273</v>
      </c>
      <c r="B267" s="352" t="s">
        <v>331</v>
      </c>
      <c r="C267" s="379"/>
      <c r="D267" s="377" t="s">
        <v>37</v>
      </c>
      <c r="E267" s="97"/>
      <c r="F267" s="97"/>
      <c r="G267" s="97"/>
      <c r="H267" s="97">
        <f t="shared" si="4"/>
        <v>0</v>
      </c>
      <c r="I267" s="136"/>
    </row>
    <row r="268" spans="1:9" ht="43.5" customHeight="1">
      <c r="A268" s="490">
        <v>30274</v>
      </c>
      <c r="B268" s="470" t="s">
        <v>332</v>
      </c>
      <c r="C268" s="471"/>
      <c r="D268" s="472" t="s">
        <v>333</v>
      </c>
      <c r="E268" s="155">
        <v>1</v>
      </c>
      <c r="F268" s="155">
        <v>1</v>
      </c>
      <c r="G268" s="155"/>
      <c r="H268" s="155">
        <f t="shared" si="4"/>
        <v>2</v>
      </c>
      <c r="I268" s="473" t="s">
        <v>29</v>
      </c>
    </row>
    <row r="269" spans="1:9" s="92" customFormat="1" ht="42" customHeight="1">
      <c r="A269" s="358">
        <v>30275</v>
      </c>
      <c r="B269" s="352" t="s">
        <v>334</v>
      </c>
      <c r="C269" s="381"/>
      <c r="D269" s="349" t="s">
        <v>151</v>
      </c>
      <c r="E269" s="97"/>
      <c r="F269" s="97"/>
      <c r="G269" s="97"/>
      <c r="H269" s="97">
        <f t="shared" si="4"/>
        <v>0</v>
      </c>
      <c r="I269" s="136"/>
    </row>
    <row r="270" spans="1:9" s="92" customFormat="1" ht="42" customHeight="1">
      <c r="A270" s="358">
        <v>30276</v>
      </c>
      <c r="B270" s="355" t="s">
        <v>335</v>
      </c>
      <c r="C270" s="380"/>
      <c r="D270" s="349" t="s">
        <v>32</v>
      </c>
      <c r="E270" s="97"/>
      <c r="F270" s="97"/>
      <c r="G270" s="97"/>
      <c r="H270" s="97">
        <f t="shared" si="4"/>
        <v>0</v>
      </c>
      <c r="I270" s="136"/>
    </row>
    <row r="271" spans="1:9" s="92" customFormat="1" ht="37.5" customHeight="1">
      <c r="A271" s="358">
        <v>30277</v>
      </c>
      <c r="B271" s="352" t="s">
        <v>336</v>
      </c>
      <c r="C271" s="381"/>
      <c r="D271" s="349" t="s">
        <v>132</v>
      </c>
      <c r="E271" s="97"/>
      <c r="F271" s="97"/>
      <c r="G271" s="97"/>
      <c r="H271" s="97">
        <f t="shared" si="4"/>
        <v>0</v>
      </c>
      <c r="I271" s="136"/>
    </row>
    <row r="272" spans="1:9" s="92" customFormat="1" ht="42" customHeight="1">
      <c r="A272" s="358">
        <v>30278</v>
      </c>
      <c r="B272" s="356" t="s">
        <v>337</v>
      </c>
      <c r="C272" s="376"/>
      <c r="D272" s="377" t="s">
        <v>204</v>
      </c>
      <c r="E272" s="97"/>
      <c r="F272" s="97"/>
      <c r="G272" s="97"/>
      <c r="H272" s="97">
        <f t="shared" si="4"/>
        <v>0</v>
      </c>
      <c r="I272" s="136"/>
    </row>
    <row r="273" spans="1:9" s="92" customFormat="1" ht="42" customHeight="1">
      <c r="A273" s="358">
        <v>30279</v>
      </c>
      <c r="B273" s="352" t="s">
        <v>338</v>
      </c>
      <c r="C273" s="381"/>
      <c r="D273" s="353" t="s">
        <v>713</v>
      </c>
      <c r="E273" s="97"/>
      <c r="F273" s="97"/>
      <c r="G273" s="97"/>
      <c r="H273" s="97">
        <f t="shared" si="4"/>
        <v>0</v>
      </c>
      <c r="I273" s="97"/>
    </row>
    <row r="274" spans="1:9" s="92" customFormat="1" ht="45.75" customHeight="1">
      <c r="A274" s="358">
        <v>30280</v>
      </c>
      <c r="B274" s="356" t="s">
        <v>339</v>
      </c>
      <c r="C274" s="374"/>
      <c r="D274" s="349" t="s">
        <v>688</v>
      </c>
      <c r="E274" s="97"/>
      <c r="F274" s="97"/>
      <c r="G274" s="97"/>
      <c r="H274" s="97">
        <f t="shared" si="4"/>
        <v>0</v>
      </c>
      <c r="I274" s="97"/>
    </row>
    <row r="275" spans="1:9" s="92" customFormat="1" ht="38.25" customHeight="1">
      <c r="A275" s="358">
        <v>30281</v>
      </c>
      <c r="B275" s="357" t="s">
        <v>340</v>
      </c>
      <c r="C275" s="383"/>
      <c r="D275" s="377" t="s">
        <v>110</v>
      </c>
      <c r="E275" s="97"/>
      <c r="F275" s="97"/>
      <c r="G275" s="97"/>
      <c r="H275" s="97">
        <f t="shared" si="4"/>
        <v>0</v>
      </c>
      <c r="I275" s="97"/>
    </row>
    <row r="276" spans="1:9" s="92" customFormat="1" ht="42" customHeight="1">
      <c r="A276" s="358">
        <v>30282</v>
      </c>
      <c r="B276" s="352" t="s">
        <v>341</v>
      </c>
      <c r="C276" s="381"/>
      <c r="D276" s="349" t="s">
        <v>132</v>
      </c>
      <c r="E276" s="97"/>
      <c r="F276" s="97"/>
      <c r="G276" s="97"/>
      <c r="H276" s="97">
        <f t="shared" si="4"/>
        <v>0</v>
      </c>
      <c r="I276" s="136"/>
    </row>
    <row r="277" spans="1:9" s="92" customFormat="1" ht="42" customHeight="1">
      <c r="A277" s="358">
        <v>30283</v>
      </c>
      <c r="B277" s="352" t="s">
        <v>342</v>
      </c>
      <c r="C277" s="381"/>
      <c r="D277" s="349" t="s">
        <v>688</v>
      </c>
      <c r="E277" s="97"/>
      <c r="F277" s="97"/>
      <c r="G277" s="97"/>
      <c r="H277" s="97">
        <f t="shared" si="4"/>
        <v>0</v>
      </c>
      <c r="I277" s="97"/>
    </row>
    <row r="278" spans="1:9" ht="34.5" customHeight="1">
      <c r="A278" s="490">
        <v>30284</v>
      </c>
      <c r="B278" s="491" t="s">
        <v>343</v>
      </c>
      <c r="C278" s="492"/>
      <c r="D278" s="472" t="s">
        <v>333</v>
      </c>
      <c r="E278" s="155">
        <v>1</v>
      </c>
      <c r="F278" s="155">
        <v>1</v>
      </c>
      <c r="G278" s="155"/>
      <c r="H278" s="155">
        <f t="shared" si="4"/>
        <v>2</v>
      </c>
      <c r="I278" s="473" t="s">
        <v>29</v>
      </c>
    </row>
    <row r="279" spans="1:9" s="92" customFormat="1" ht="42" customHeight="1">
      <c r="A279" s="358">
        <v>30285</v>
      </c>
      <c r="B279" s="356" t="s">
        <v>344</v>
      </c>
      <c r="C279" s="374"/>
      <c r="D279" s="349" t="s">
        <v>61</v>
      </c>
      <c r="E279" s="97"/>
      <c r="F279" s="97"/>
      <c r="G279" s="97"/>
      <c r="H279" s="97">
        <f t="shared" si="4"/>
        <v>0</v>
      </c>
      <c r="I279" s="136"/>
    </row>
    <row r="280" spans="1:9" s="92" customFormat="1" ht="31.5" customHeight="1">
      <c r="A280" s="358">
        <v>30286</v>
      </c>
      <c r="B280" s="357" t="s">
        <v>345</v>
      </c>
      <c r="C280" s="372"/>
      <c r="D280" s="353" t="s">
        <v>28</v>
      </c>
      <c r="E280" s="97"/>
      <c r="F280" s="97"/>
      <c r="G280" s="97"/>
      <c r="H280" s="97">
        <f t="shared" si="4"/>
        <v>0</v>
      </c>
      <c r="I280" s="136"/>
    </row>
    <row r="281" spans="1:9" s="92" customFormat="1" ht="39" customHeight="1">
      <c r="A281" s="358">
        <v>30287</v>
      </c>
      <c r="B281" s="352" t="s">
        <v>346</v>
      </c>
      <c r="C281" s="381"/>
      <c r="D281" s="349" t="s">
        <v>132</v>
      </c>
      <c r="E281" s="97"/>
      <c r="F281" s="97"/>
      <c r="G281" s="97"/>
      <c r="H281" s="97">
        <f t="shared" si="4"/>
        <v>0</v>
      </c>
      <c r="I281" s="136"/>
    </row>
    <row r="282" spans="1:9" s="92" customFormat="1" ht="37.5" customHeight="1">
      <c r="A282" s="358">
        <v>30288</v>
      </c>
      <c r="B282" s="356" t="s">
        <v>347</v>
      </c>
      <c r="C282" s="374"/>
      <c r="D282" s="349" t="s">
        <v>132</v>
      </c>
      <c r="E282" s="97"/>
      <c r="F282" s="97"/>
      <c r="G282" s="97"/>
      <c r="H282" s="97">
        <f t="shared" si="4"/>
        <v>0</v>
      </c>
      <c r="I282" s="136"/>
    </row>
    <row r="283" spans="1:9" s="92" customFormat="1" ht="42" customHeight="1">
      <c r="A283" s="358">
        <v>30289</v>
      </c>
      <c r="B283" s="356" t="s">
        <v>348</v>
      </c>
      <c r="C283" s="376"/>
      <c r="D283" s="377" t="s">
        <v>695</v>
      </c>
      <c r="E283" s="97"/>
      <c r="F283" s="97"/>
      <c r="G283" s="97"/>
      <c r="H283" s="97">
        <f t="shared" si="4"/>
        <v>0</v>
      </c>
      <c r="I283" s="136"/>
    </row>
    <row r="284" spans="1:9" s="92" customFormat="1" ht="32.25" customHeight="1">
      <c r="A284" s="358">
        <v>30291</v>
      </c>
      <c r="B284" s="352" t="s">
        <v>349</v>
      </c>
      <c r="C284" s="381"/>
      <c r="D284" s="349" t="s">
        <v>709</v>
      </c>
      <c r="E284" s="97"/>
      <c r="F284" s="97"/>
      <c r="G284" s="97"/>
      <c r="H284" s="97">
        <f t="shared" si="4"/>
        <v>0</v>
      </c>
      <c r="I284" s="136"/>
    </row>
    <row r="285" spans="1:9" s="92" customFormat="1" ht="26.25" customHeight="1">
      <c r="A285" s="358">
        <v>30355</v>
      </c>
      <c r="B285" s="356" t="s">
        <v>350</v>
      </c>
      <c r="C285" s="374"/>
      <c r="D285" s="349" t="s">
        <v>126</v>
      </c>
      <c r="E285" s="97"/>
      <c r="F285" s="97"/>
      <c r="G285" s="97"/>
      <c r="H285" s="97">
        <f t="shared" si="4"/>
        <v>0</v>
      </c>
      <c r="I285" s="136"/>
    </row>
    <row r="286" spans="1:9" s="92" customFormat="1" ht="42" customHeight="1">
      <c r="A286" s="358">
        <v>30290</v>
      </c>
      <c r="B286" s="356" t="s">
        <v>351</v>
      </c>
      <c r="C286" s="376"/>
      <c r="D286" s="377" t="s">
        <v>37</v>
      </c>
      <c r="E286" s="97"/>
      <c r="F286" s="97"/>
      <c r="G286" s="97"/>
      <c r="H286" s="97">
        <f t="shared" si="4"/>
        <v>0</v>
      </c>
      <c r="I286" s="136"/>
    </row>
    <row r="287" spans="1:9" s="92" customFormat="1" ht="42" customHeight="1">
      <c r="A287" s="358">
        <v>30292</v>
      </c>
      <c r="B287" s="352" t="s">
        <v>352</v>
      </c>
      <c r="C287" s="381"/>
      <c r="D287" s="349" t="s">
        <v>126</v>
      </c>
      <c r="E287" s="97"/>
      <c r="F287" s="97"/>
      <c r="G287" s="97"/>
      <c r="H287" s="97">
        <f t="shared" si="4"/>
        <v>0</v>
      </c>
      <c r="I287" s="136"/>
    </row>
    <row r="288" spans="1:9" s="92" customFormat="1" ht="42" customHeight="1">
      <c r="A288" s="358">
        <v>30293</v>
      </c>
      <c r="B288" s="352" t="s">
        <v>353</v>
      </c>
      <c r="C288" s="381"/>
      <c r="D288" s="349" t="s">
        <v>72</v>
      </c>
      <c r="E288" s="97"/>
      <c r="F288" s="97"/>
      <c r="G288" s="97"/>
      <c r="H288" s="97">
        <f t="shared" si="4"/>
        <v>0</v>
      </c>
      <c r="I288" s="136"/>
    </row>
    <row r="289" spans="1:9" ht="48.75" customHeight="1">
      <c r="A289" s="490">
        <v>30294</v>
      </c>
      <c r="B289" s="491" t="s">
        <v>354</v>
      </c>
      <c r="C289" s="492"/>
      <c r="D289" s="472" t="s">
        <v>333</v>
      </c>
      <c r="E289" s="155">
        <v>1</v>
      </c>
      <c r="F289" s="155">
        <v>1</v>
      </c>
      <c r="G289" s="155"/>
      <c r="H289" s="155">
        <f t="shared" si="4"/>
        <v>2</v>
      </c>
      <c r="I289" s="473" t="s">
        <v>29</v>
      </c>
    </row>
    <row r="290" spans="1:9" s="92" customFormat="1" ht="38.25" customHeight="1">
      <c r="A290" s="358">
        <v>30295</v>
      </c>
      <c r="B290" s="357" t="s">
        <v>355</v>
      </c>
      <c r="C290" s="372"/>
      <c r="D290" s="353" t="s">
        <v>713</v>
      </c>
      <c r="E290" s="97"/>
      <c r="F290" s="97"/>
      <c r="G290" s="97"/>
      <c r="H290" s="97">
        <f t="shared" si="4"/>
        <v>0</v>
      </c>
      <c r="I290" s="97"/>
    </row>
    <row r="291" spans="1:9" s="92" customFormat="1" ht="42" customHeight="1">
      <c r="A291" s="358">
        <v>30296</v>
      </c>
      <c r="B291" s="355" t="s">
        <v>356</v>
      </c>
      <c r="C291" s="380"/>
      <c r="D291" s="349" t="s">
        <v>690</v>
      </c>
      <c r="E291" s="97"/>
      <c r="F291" s="97"/>
      <c r="G291" s="97"/>
      <c r="H291" s="97">
        <f t="shared" si="4"/>
        <v>0</v>
      </c>
      <c r="I291" s="136"/>
    </row>
    <row r="292" spans="1:9" s="92" customFormat="1" ht="42" customHeight="1">
      <c r="A292" s="358">
        <v>30297</v>
      </c>
      <c r="B292" s="352" t="s">
        <v>357</v>
      </c>
      <c r="C292" s="379"/>
      <c r="D292" s="377" t="s">
        <v>42</v>
      </c>
      <c r="E292" s="97"/>
      <c r="F292" s="97"/>
      <c r="G292" s="97"/>
      <c r="H292" s="97">
        <f t="shared" si="4"/>
        <v>0</v>
      </c>
      <c r="I292" s="136"/>
    </row>
    <row r="293" spans="1:9" s="92" customFormat="1" ht="42" customHeight="1">
      <c r="A293" s="358">
        <v>30298</v>
      </c>
      <c r="B293" s="357" t="s">
        <v>358</v>
      </c>
      <c r="C293" s="383"/>
      <c r="D293" s="377" t="s">
        <v>359</v>
      </c>
      <c r="E293" s="97"/>
      <c r="F293" s="97"/>
      <c r="G293" s="97"/>
      <c r="H293" s="97">
        <f t="shared" si="4"/>
        <v>0</v>
      </c>
      <c r="I293" s="136"/>
    </row>
    <row r="294" spans="1:9" s="92" customFormat="1" ht="34.5" customHeight="1">
      <c r="A294" s="358">
        <v>30299</v>
      </c>
      <c r="B294" s="357" t="s">
        <v>360</v>
      </c>
      <c r="C294" s="372"/>
      <c r="D294" s="353" t="s">
        <v>28</v>
      </c>
      <c r="E294" s="97"/>
      <c r="F294" s="97"/>
      <c r="G294" s="97"/>
      <c r="H294" s="97">
        <f t="shared" si="4"/>
        <v>0</v>
      </c>
      <c r="I294" s="136"/>
    </row>
    <row r="295" spans="1:9" s="92" customFormat="1" ht="32.25" customHeight="1">
      <c r="A295" s="358">
        <v>30300</v>
      </c>
      <c r="B295" s="356" t="s">
        <v>361</v>
      </c>
      <c r="C295" s="374"/>
      <c r="D295" s="349" t="s">
        <v>114</v>
      </c>
      <c r="E295" s="97"/>
      <c r="F295" s="97"/>
      <c r="G295" s="97"/>
      <c r="H295" s="97">
        <f t="shared" si="4"/>
        <v>0</v>
      </c>
      <c r="I295" s="136"/>
    </row>
    <row r="296" spans="1:9" s="92" customFormat="1" ht="32.25" customHeight="1">
      <c r="A296" s="358">
        <v>30303</v>
      </c>
      <c r="B296" s="352" t="s">
        <v>362</v>
      </c>
      <c r="C296" s="381"/>
      <c r="D296" s="349" t="s">
        <v>72</v>
      </c>
      <c r="E296" s="97"/>
      <c r="F296" s="97"/>
      <c r="G296" s="97"/>
      <c r="H296" s="97">
        <f t="shared" si="4"/>
        <v>0</v>
      </c>
      <c r="I296" s="136"/>
    </row>
    <row r="297" spans="1:9" s="92" customFormat="1" ht="33" customHeight="1">
      <c r="A297" s="358">
        <v>30301</v>
      </c>
      <c r="B297" s="357" t="s">
        <v>363</v>
      </c>
      <c r="C297" s="372"/>
      <c r="D297" s="353" t="s">
        <v>713</v>
      </c>
      <c r="E297" s="97"/>
      <c r="F297" s="97"/>
      <c r="G297" s="97"/>
      <c r="H297" s="97">
        <f t="shared" si="4"/>
        <v>0</v>
      </c>
      <c r="I297" s="97"/>
    </row>
    <row r="298" spans="1:9" s="92" customFormat="1" ht="37.5" customHeight="1">
      <c r="A298" s="358">
        <v>30302</v>
      </c>
      <c r="B298" s="356" t="s">
        <v>364</v>
      </c>
      <c r="C298" s="374"/>
      <c r="D298" s="349" t="s">
        <v>702</v>
      </c>
      <c r="E298" s="97"/>
      <c r="F298" s="97"/>
      <c r="G298" s="97"/>
      <c r="H298" s="97">
        <f t="shared" si="4"/>
        <v>0</v>
      </c>
      <c r="I298" s="136"/>
    </row>
    <row r="299" spans="1:9" s="92" customFormat="1" ht="30.75" customHeight="1">
      <c r="A299" s="358">
        <v>30228</v>
      </c>
      <c r="B299" s="356" t="s">
        <v>365</v>
      </c>
      <c r="C299" s="374"/>
      <c r="D299" s="353" t="s">
        <v>28</v>
      </c>
      <c r="E299" s="97"/>
      <c r="F299" s="97"/>
      <c r="G299" s="97"/>
      <c r="H299" s="97">
        <f t="shared" si="4"/>
        <v>0</v>
      </c>
      <c r="I299" s="136"/>
    </row>
    <row r="300" spans="1:9" s="92" customFormat="1" ht="39" customHeight="1">
      <c r="A300" s="358">
        <v>30239</v>
      </c>
      <c r="B300" s="352" t="s">
        <v>366</v>
      </c>
      <c r="C300" s="381"/>
      <c r="D300" s="349" t="s">
        <v>99</v>
      </c>
      <c r="E300" s="97"/>
      <c r="F300" s="97"/>
      <c r="G300" s="97"/>
      <c r="H300" s="97">
        <f t="shared" si="4"/>
        <v>0</v>
      </c>
      <c r="I300" s="136"/>
    </row>
    <row r="301" spans="1:9" s="92" customFormat="1" ht="33" customHeight="1">
      <c r="A301" s="358">
        <v>30246</v>
      </c>
      <c r="B301" s="357" t="s">
        <v>367</v>
      </c>
      <c r="C301" s="383"/>
      <c r="D301" s="377" t="s">
        <v>160</v>
      </c>
      <c r="E301" s="97"/>
      <c r="F301" s="97"/>
      <c r="G301" s="97"/>
      <c r="H301" s="97">
        <f t="shared" si="4"/>
        <v>0</v>
      </c>
      <c r="I301" s="97"/>
    </row>
    <row r="302" spans="1:9" s="92" customFormat="1" ht="42" customHeight="1">
      <c r="A302" s="358">
        <v>30304</v>
      </c>
      <c r="B302" s="352" t="s">
        <v>368</v>
      </c>
      <c r="C302" s="379"/>
      <c r="D302" s="377" t="s">
        <v>37</v>
      </c>
      <c r="E302" s="97"/>
      <c r="F302" s="97"/>
      <c r="G302" s="97"/>
      <c r="H302" s="97">
        <f t="shared" si="4"/>
        <v>0</v>
      </c>
      <c r="I302" s="136"/>
    </row>
    <row r="303" spans="1:9" s="92" customFormat="1" ht="36" customHeight="1">
      <c r="A303" s="358">
        <v>30305</v>
      </c>
      <c r="B303" s="352" t="s">
        <v>369</v>
      </c>
      <c r="C303" s="381">
        <v>1</v>
      </c>
      <c r="D303" s="349" t="s">
        <v>712</v>
      </c>
      <c r="E303" s="97"/>
      <c r="F303" s="97"/>
      <c r="G303" s="97"/>
      <c r="H303" s="97">
        <f t="shared" si="4"/>
        <v>0</v>
      </c>
      <c r="I303" s="354"/>
    </row>
    <row r="304" spans="1:9" s="92" customFormat="1" ht="42.75" customHeight="1">
      <c r="A304" s="358">
        <v>30306</v>
      </c>
      <c r="B304" s="355" t="s">
        <v>370</v>
      </c>
      <c r="C304" s="380"/>
      <c r="D304" s="349" t="s">
        <v>56</v>
      </c>
      <c r="E304" s="97"/>
      <c r="F304" s="97"/>
      <c r="G304" s="97"/>
      <c r="H304" s="97">
        <f t="shared" si="4"/>
        <v>0</v>
      </c>
      <c r="I304" s="136"/>
    </row>
    <row r="305" spans="1:9" s="92" customFormat="1" ht="36.75" customHeight="1">
      <c r="A305" s="358">
        <v>30307</v>
      </c>
      <c r="B305" s="352" t="s">
        <v>371</v>
      </c>
      <c r="C305" s="381"/>
      <c r="D305" s="349" t="s">
        <v>99</v>
      </c>
      <c r="E305" s="97"/>
      <c r="F305" s="97"/>
      <c r="G305" s="97"/>
      <c r="H305" s="97">
        <f t="shared" si="4"/>
        <v>0</v>
      </c>
      <c r="I305" s="136"/>
    </row>
    <row r="306" spans="1:9" s="92" customFormat="1" ht="30.75" customHeight="1">
      <c r="A306" s="358">
        <v>30308</v>
      </c>
      <c r="B306" s="357" t="s">
        <v>372</v>
      </c>
      <c r="C306" s="372"/>
      <c r="D306" s="353" t="s">
        <v>28</v>
      </c>
      <c r="E306" s="97"/>
      <c r="F306" s="97"/>
      <c r="G306" s="97"/>
      <c r="H306" s="97">
        <f t="shared" si="4"/>
        <v>0</v>
      </c>
      <c r="I306" s="136"/>
    </row>
    <row r="307" spans="1:9" s="92" customFormat="1" ht="27.75" customHeight="1">
      <c r="A307" s="358">
        <v>30309</v>
      </c>
      <c r="B307" s="355" t="s">
        <v>373</v>
      </c>
      <c r="C307" s="380"/>
      <c r="D307" s="349" t="s">
        <v>97</v>
      </c>
      <c r="E307" s="97"/>
      <c r="F307" s="97"/>
      <c r="G307" s="97"/>
      <c r="H307" s="97">
        <f t="shared" si="4"/>
        <v>0</v>
      </c>
      <c r="I307" s="136"/>
    </row>
    <row r="308" spans="1:9" s="92" customFormat="1" ht="34.5" customHeight="1">
      <c r="A308" s="358">
        <v>30310</v>
      </c>
      <c r="B308" s="357" t="s">
        <v>374</v>
      </c>
      <c r="C308" s="383"/>
      <c r="D308" s="377" t="s">
        <v>160</v>
      </c>
      <c r="E308" s="97"/>
      <c r="F308" s="97"/>
      <c r="G308" s="97"/>
      <c r="H308" s="97">
        <f t="shared" si="4"/>
        <v>0</v>
      </c>
      <c r="I308" s="97"/>
    </row>
    <row r="309" spans="1:9" s="92" customFormat="1" ht="34.5" customHeight="1">
      <c r="A309" s="358">
        <v>30311</v>
      </c>
      <c r="B309" s="355" t="s">
        <v>375</v>
      </c>
      <c r="C309" s="380"/>
      <c r="D309" s="349" t="s">
        <v>97</v>
      </c>
      <c r="E309" s="97"/>
      <c r="F309" s="97"/>
      <c r="G309" s="97"/>
      <c r="H309" s="97">
        <f t="shared" si="4"/>
        <v>0</v>
      </c>
      <c r="I309" s="136"/>
    </row>
    <row r="310" spans="1:9" s="92" customFormat="1" ht="35.25" customHeight="1">
      <c r="A310" s="358">
        <v>30312</v>
      </c>
      <c r="B310" s="352" t="s">
        <v>376</v>
      </c>
      <c r="C310" s="379"/>
      <c r="D310" s="377" t="s">
        <v>204</v>
      </c>
      <c r="E310" s="97"/>
      <c r="F310" s="97"/>
      <c r="G310" s="97"/>
      <c r="H310" s="97">
        <f t="shared" si="4"/>
        <v>0</v>
      </c>
      <c r="I310" s="136"/>
    </row>
    <row r="311" spans="1:9" s="92" customFormat="1" ht="36" customHeight="1">
      <c r="A311" s="358">
        <v>30313</v>
      </c>
      <c r="B311" s="357" t="s">
        <v>377</v>
      </c>
      <c r="C311" s="372"/>
      <c r="D311" s="349" t="s">
        <v>61</v>
      </c>
      <c r="E311" s="97"/>
      <c r="F311" s="97"/>
      <c r="G311" s="97"/>
      <c r="H311" s="97">
        <f t="shared" si="4"/>
        <v>0</v>
      </c>
      <c r="I311" s="136"/>
    </row>
    <row r="312" spans="1:9" s="92" customFormat="1" ht="32.25" customHeight="1">
      <c r="A312" s="358">
        <v>30314</v>
      </c>
      <c r="B312" s="355" t="s">
        <v>378</v>
      </c>
      <c r="C312" s="380"/>
      <c r="D312" s="349" t="s">
        <v>114</v>
      </c>
      <c r="E312" s="97"/>
      <c r="F312" s="97"/>
      <c r="G312" s="97"/>
      <c r="H312" s="97">
        <f t="shared" si="4"/>
        <v>0</v>
      </c>
      <c r="I312" s="136"/>
    </row>
    <row r="313" spans="1:9" s="92" customFormat="1" ht="38.25" customHeight="1">
      <c r="A313" s="358">
        <v>30315</v>
      </c>
      <c r="B313" s="356" t="s">
        <v>379</v>
      </c>
      <c r="C313" s="376"/>
      <c r="D313" s="377" t="s">
        <v>158</v>
      </c>
      <c r="E313" s="97"/>
      <c r="F313" s="97"/>
      <c r="G313" s="97"/>
      <c r="H313" s="97">
        <f t="shared" si="4"/>
        <v>0</v>
      </c>
      <c r="I313" s="136"/>
    </row>
    <row r="314" spans="1:9" s="92" customFormat="1" ht="45" customHeight="1">
      <c r="A314" s="358">
        <v>30316</v>
      </c>
      <c r="B314" s="352" t="s">
        <v>380</v>
      </c>
      <c r="C314" s="381"/>
      <c r="D314" s="349" t="s">
        <v>129</v>
      </c>
      <c r="E314" s="97"/>
      <c r="F314" s="97"/>
      <c r="G314" s="97"/>
      <c r="H314" s="97">
        <f t="shared" si="4"/>
        <v>0</v>
      </c>
      <c r="I314" s="136"/>
    </row>
    <row r="315" spans="1:9" s="92" customFormat="1" ht="39.75" customHeight="1">
      <c r="A315" s="358">
        <v>30317</v>
      </c>
      <c r="B315" s="357" t="s">
        <v>381</v>
      </c>
      <c r="C315" s="383"/>
      <c r="D315" s="377" t="s">
        <v>50</v>
      </c>
      <c r="E315" s="97"/>
      <c r="F315" s="97"/>
      <c r="G315" s="97"/>
      <c r="H315" s="97">
        <f t="shared" si="4"/>
        <v>0</v>
      </c>
      <c r="I315" s="136"/>
    </row>
    <row r="316" spans="1:9" s="92" customFormat="1" ht="33.75" customHeight="1">
      <c r="A316" s="358">
        <v>30318</v>
      </c>
      <c r="B316" s="352" t="s">
        <v>382</v>
      </c>
      <c r="C316" s="381"/>
      <c r="D316" s="349" t="s">
        <v>712</v>
      </c>
      <c r="E316" s="97"/>
      <c r="F316" s="97"/>
      <c r="G316" s="97"/>
      <c r="H316" s="97">
        <f t="shared" si="4"/>
        <v>0</v>
      </c>
      <c r="I316" s="136"/>
    </row>
    <row r="317" spans="1:9" s="92" customFormat="1" ht="40.5" customHeight="1">
      <c r="A317" s="358">
        <v>30319</v>
      </c>
      <c r="B317" s="357" t="s">
        <v>383</v>
      </c>
      <c r="C317" s="372"/>
      <c r="D317" s="353" t="s">
        <v>28</v>
      </c>
      <c r="E317" s="97"/>
      <c r="F317" s="97"/>
      <c r="G317" s="97"/>
      <c r="H317" s="97">
        <f t="shared" si="4"/>
        <v>0</v>
      </c>
      <c r="I317" s="136"/>
    </row>
    <row r="318" spans="1:9" s="92" customFormat="1" ht="42" customHeight="1">
      <c r="A318" s="358">
        <v>30320</v>
      </c>
      <c r="B318" s="352" t="s">
        <v>384</v>
      </c>
      <c r="C318" s="381"/>
      <c r="D318" s="349" t="s">
        <v>710</v>
      </c>
      <c r="E318" s="97"/>
      <c r="F318" s="97"/>
      <c r="G318" s="97"/>
      <c r="H318" s="97">
        <f t="shared" si="4"/>
        <v>0</v>
      </c>
      <c r="I318" s="136"/>
    </row>
    <row r="319" spans="1:9" s="92" customFormat="1" ht="42" customHeight="1">
      <c r="A319" s="358">
        <v>30321</v>
      </c>
      <c r="B319" s="355" t="s">
        <v>385</v>
      </c>
      <c r="C319" s="380">
        <v>1</v>
      </c>
      <c r="D319" s="349" t="s">
        <v>386</v>
      </c>
      <c r="E319" s="97"/>
      <c r="F319" s="97"/>
      <c r="G319" s="97"/>
      <c r="H319" s="97">
        <f t="shared" si="4"/>
        <v>0</v>
      </c>
      <c r="I319" s="354"/>
    </row>
    <row r="320" spans="1:9" s="92" customFormat="1" ht="32.25" customHeight="1">
      <c r="A320" s="358">
        <v>30322</v>
      </c>
      <c r="B320" s="357" t="s">
        <v>387</v>
      </c>
      <c r="C320" s="372"/>
      <c r="D320" s="349" t="s">
        <v>689</v>
      </c>
      <c r="E320" s="97"/>
      <c r="F320" s="97"/>
      <c r="G320" s="97"/>
      <c r="H320" s="97">
        <f t="shared" si="4"/>
        <v>0</v>
      </c>
      <c r="I320" s="136"/>
    </row>
    <row r="321" spans="1:9" s="92" customFormat="1" ht="39" customHeight="1">
      <c r="A321" s="358">
        <v>30323</v>
      </c>
      <c r="B321" s="352" t="s">
        <v>388</v>
      </c>
      <c r="C321" s="381"/>
      <c r="D321" s="349" t="s">
        <v>707</v>
      </c>
      <c r="E321" s="97"/>
      <c r="F321" s="97"/>
      <c r="G321" s="97"/>
      <c r="H321" s="97">
        <f t="shared" si="4"/>
        <v>0</v>
      </c>
      <c r="I321" s="136"/>
    </row>
    <row r="322" spans="1:9" s="92" customFormat="1" ht="34.5" customHeight="1">
      <c r="A322" s="358">
        <v>30324</v>
      </c>
      <c r="B322" s="355" t="s">
        <v>389</v>
      </c>
      <c r="C322" s="380"/>
      <c r="D322" s="349" t="s">
        <v>56</v>
      </c>
      <c r="E322" s="97"/>
      <c r="F322" s="97"/>
      <c r="G322" s="97"/>
      <c r="H322" s="97">
        <f t="shared" ref="H322:H351" si="5">SUM(E322:G322)</f>
        <v>0</v>
      </c>
      <c r="I322" s="136"/>
    </row>
    <row r="323" spans="1:9" s="92" customFormat="1" ht="36" customHeight="1">
      <c r="A323" s="358">
        <v>30325</v>
      </c>
      <c r="B323" s="352" t="s">
        <v>390</v>
      </c>
      <c r="C323" s="381"/>
      <c r="D323" s="349" t="s">
        <v>688</v>
      </c>
      <c r="E323" s="97"/>
      <c r="F323" s="97"/>
      <c r="G323" s="97"/>
      <c r="H323" s="97">
        <f t="shared" si="5"/>
        <v>0</v>
      </c>
      <c r="I323" s="97"/>
    </row>
    <row r="324" spans="1:9" s="92" customFormat="1" ht="42" customHeight="1">
      <c r="A324" s="358">
        <v>30326</v>
      </c>
      <c r="B324" s="352" t="s">
        <v>391</v>
      </c>
      <c r="C324" s="379"/>
      <c r="D324" s="377" t="s">
        <v>204</v>
      </c>
      <c r="E324" s="97"/>
      <c r="F324" s="97"/>
      <c r="G324" s="97"/>
      <c r="H324" s="97">
        <f t="shared" si="5"/>
        <v>0</v>
      </c>
      <c r="I324" s="136"/>
    </row>
    <row r="325" spans="1:9" s="92" customFormat="1" ht="31.5" customHeight="1">
      <c r="A325" s="358">
        <v>30327</v>
      </c>
      <c r="B325" s="352" t="s">
        <v>392</v>
      </c>
      <c r="C325" s="381"/>
      <c r="D325" s="349" t="s">
        <v>72</v>
      </c>
      <c r="E325" s="97"/>
      <c r="F325" s="97"/>
      <c r="G325" s="97"/>
      <c r="H325" s="97">
        <f t="shared" si="5"/>
        <v>0</v>
      </c>
      <c r="I325" s="136"/>
    </row>
    <row r="326" spans="1:9" s="92" customFormat="1" ht="32.25" customHeight="1">
      <c r="A326" s="358">
        <v>30328</v>
      </c>
      <c r="B326" s="357" t="s">
        <v>393</v>
      </c>
      <c r="C326" s="383"/>
      <c r="D326" s="377" t="s">
        <v>48</v>
      </c>
      <c r="E326" s="97"/>
      <c r="F326" s="97"/>
      <c r="G326" s="97"/>
      <c r="H326" s="97">
        <f t="shared" si="5"/>
        <v>0</v>
      </c>
      <c r="I326" s="136"/>
    </row>
    <row r="327" spans="1:9" s="92" customFormat="1" ht="41.25" customHeight="1">
      <c r="A327" s="358">
        <v>30329</v>
      </c>
      <c r="B327" s="356" t="s">
        <v>1258</v>
      </c>
      <c r="C327" s="376"/>
      <c r="D327" s="377" t="s">
        <v>160</v>
      </c>
      <c r="E327" s="97"/>
      <c r="F327" s="97"/>
      <c r="G327" s="97"/>
      <c r="H327" s="97">
        <f t="shared" si="5"/>
        <v>0</v>
      </c>
      <c r="I327" s="97"/>
    </row>
    <row r="328" spans="1:9" s="92" customFormat="1" ht="33.75" customHeight="1">
      <c r="A328" s="358">
        <v>30330</v>
      </c>
      <c r="B328" s="357" t="s">
        <v>394</v>
      </c>
      <c r="C328" s="383"/>
      <c r="D328" s="377" t="s">
        <v>44</v>
      </c>
      <c r="E328" s="377"/>
      <c r="F328" s="377"/>
      <c r="G328" s="377"/>
      <c r="H328" s="97">
        <f t="shared" si="5"/>
        <v>0</v>
      </c>
      <c r="I328" s="136"/>
    </row>
    <row r="329" spans="1:9" s="92" customFormat="1" ht="39.75" customHeight="1">
      <c r="A329" s="358">
        <v>30331</v>
      </c>
      <c r="B329" s="356" t="s">
        <v>395</v>
      </c>
      <c r="C329" s="374"/>
      <c r="D329" s="349" t="s">
        <v>126</v>
      </c>
      <c r="E329" s="97"/>
      <c r="F329" s="97"/>
      <c r="G329" s="97"/>
      <c r="H329" s="97">
        <f t="shared" si="5"/>
        <v>0</v>
      </c>
      <c r="I329" s="136"/>
    </row>
    <row r="330" spans="1:9" s="92" customFormat="1" ht="42" customHeight="1">
      <c r="A330" s="358">
        <v>30332</v>
      </c>
      <c r="B330" s="352" t="s">
        <v>396</v>
      </c>
      <c r="C330" s="379"/>
      <c r="D330" s="377" t="s">
        <v>42</v>
      </c>
      <c r="E330" s="97"/>
      <c r="F330" s="97"/>
      <c r="G330" s="97"/>
      <c r="H330" s="97">
        <f t="shared" si="5"/>
        <v>0</v>
      </c>
      <c r="I330" s="136"/>
    </row>
    <row r="331" spans="1:9" s="92" customFormat="1" ht="42" customHeight="1">
      <c r="A331" s="358">
        <v>30333</v>
      </c>
      <c r="B331" s="352" t="s">
        <v>397</v>
      </c>
      <c r="C331" s="379"/>
      <c r="D331" s="377" t="s">
        <v>35</v>
      </c>
      <c r="E331" s="97"/>
      <c r="F331" s="97"/>
      <c r="G331" s="97"/>
      <c r="H331" s="97">
        <f t="shared" si="5"/>
        <v>0</v>
      </c>
      <c r="I331" s="97"/>
    </row>
    <row r="332" spans="1:9" s="92" customFormat="1" ht="44.25" customHeight="1">
      <c r="A332" s="358">
        <v>30334</v>
      </c>
      <c r="B332" s="357" t="s">
        <v>398</v>
      </c>
      <c r="C332" s="376">
        <v>1</v>
      </c>
      <c r="D332" s="377" t="s">
        <v>493</v>
      </c>
      <c r="E332" s="97"/>
      <c r="F332" s="97"/>
      <c r="G332" s="97"/>
      <c r="H332" s="97">
        <f t="shared" si="5"/>
        <v>0</v>
      </c>
      <c r="I332" s="354"/>
    </row>
    <row r="333" spans="1:9" s="92" customFormat="1" ht="35.25" customHeight="1">
      <c r="A333" s="358">
        <v>30335</v>
      </c>
      <c r="B333" s="352" t="s">
        <v>399</v>
      </c>
      <c r="C333" s="381"/>
      <c r="D333" s="349" t="s">
        <v>689</v>
      </c>
      <c r="E333" s="97"/>
      <c r="F333" s="97"/>
      <c r="G333" s="97"/>
      <c r="H333" s="97">
        <f t="shared" si="5"/>
        <v>0</v>
      </c>
      <c r="I333" s="136"/>
    </row>
    <row r="334" spans="1:9" s="92" customFormat="1" ht="46.5" customHeight="1">
      <c r="A334" s="358">
        <v>30336</v>
      </c>
      <c r="B334" s="356" t="s">
        <v>400</v>
      </c>
      <c r="C334" s="376"/>
      <c r="D334" s="377" t="s">
        <v>401</v>
      </c>
      <c r="E334" s="97"/>
      <c r="F334" s="97"/>
      <c r="G334" s="97"/>
      <c r="H334" s="97">
        <f t="shared" si="5"/>
        <v>0</v>
      </c>
      <c r="I334" s="136"/>
    </row>
    <row r="335" spans="1:9" s="92" customFormat="1" ht="42" customHeight="1">
      <c r="A335" s="358">
        <v>30337</v>
      </c>
      <c r="B335" s="352" t="s">
        <v>402</v>
      </c>
      <c r="C335" s="381"/>
      <c r="D335" s="353" t="s">
        <v>713</v>
      </c>
      <c r="E335" s="97"/>
      <c r="F335" s="97"/>
      <c r="G335" s="97"/>
      <c r="H335" s="97">
        <f t="shared" si="5"/>
        <v>0</v>
      </c>
      <c r="I335" s="97"/>
    </row>
    <row r="336" spans="1:9" s="92" customFormat="1" ht="42" customHeight="1">
      <c r="A336" s="358">
        <v>30338</v>
      </c>
      <c r="B336" s="352" t="s">
        <v>403</v>
      </c>
      <c r="C336" s="381"/>
      <c r="D336" s="353" t="s">
        <v>713</v>
      </c>
      <c r="E336" s="97"/>
      <c r="F336" s="97"/>
      <c r="G336" s="97"/>
      <c r="H336" s="97">
        <f t="shared" si="5"/>
        <v>0</v>
      </c>
      <c r="I336" s="97"/>
    </row>
    <row r="337" spans="1:9" s="92" customFormat="1" ht="42" customHeight="1">
      <c r="A337" s="358">
        <v>30339</v>
      </c>
      <c r="B337" s="360" t="s">
        <v>660</v>
      </c>
      <c r="C337" s="376"/>
      <c r="D337" s="377" t="s">
        <v>42</v>
      </c>
      <c r="E337" s="97"/>
      <c r="F337" s="97"/>
      <c r="G337" s="97"/>
      <c r="H337" s="97">
        <f t="shared" si="5"/>
        <v>0</v>
      </c>
      <c r="I337" s="136"/>
    </row>
    <row r="338" spans="1:9" s="92" customFormat="1" ht="42" customHeight="1">
      <c r="A338" s="358">
        <v>30340</v>
      </c>
      <c r="B338" s="352" t="s">
        <v>404</v>
      </c>
      <c r="C338" s="379"/>
      <c r="D338" s="377" t="s">
        <v>50</v>
      </c>
      <c r="E338" s="97"/>
      <c r="F338" s="97"/>
      <c r="G338" s="97"/>
      <c r="H338" s="97">
        <f t="shared" si="5"/>
        <v>0</v>
      </c>
      <c r="I338" s="136"/>
    </row>
    <row r="339" spans="1:9" s="92" customFormat="1" ht="43.5" customHeight="1">
      <c r="A339" s="358">
        <v>30341</v>
      </c>
      <c r="B339" s="352" t="s">
        <v>405</v>
      </c>
      <c r="C339" s="381">
        <v>1</v>
      </c>
      <c r="D339" s="349" t="s">
        <v>406</v>
      </c>
      <c r="E339" s="97"/>
      <c r="F339" s="97"/>
      <c r="G339" s="97"/>
      <c r="H339" s="97">
        <f t="shared" si="5"/>
        <v>0</v>
      </c>
      <c r="I339" s="136"/>
    </row>
    <row r="340" spans="1:9" s="92" customFormat="1" ht="33" customHeight="1">
      <c r="A340" s="358">
        <v>30342</v>
      </c>
      <c r="B340" s="352" t="s">
        <v>407</v>
      </c>
      <c r="C340" s="381"/>
      <c r="D340" s="349" t="s">
        <v>132</v>
      </c>
      <c r="E340" s="97"/>
      <c r="F340" s="97"/>
      <c r="G340" s="97"/>
      <c r="H340" s="97">
        <f t="shared" si="5"/>
        <v>0</v>
      </c>
      <c r="I340" s="136"/>
    </row>
    <row r="341" spans="1:9" s="92" customFormat="1" ht="38.25" customHeight="1">
      <c r="A341" s="358">
        <v>30343</v>
      </c>
      <c r="B341" s="352" t="s">
        <v>408</v>
      </c>
      <c r="C341" s="381"/>
      <c r="D341" s="349" t="s">
        <v>132</v>
      </c>
      <c r="E341" s="97"/>
      <c r="F341" s="97"/>
      <c r="G341" s="97"/>
      <c r="H341" s="97">
        <f t="shared" si="5"/>
        <v>0</v>
      </c>
      <c r="I341" s="136"/>
    </row>
    <row r="342" spans="1:9" s="92" customFormat="1" ht="40.5" customHeight="1">
      <c r="A342" s="358">
        <v>30344</v>
      </c>
      <c r="B342" s="356" t="s">
        <v>409</v>
      </c>
      <c r="C342" s="376">
        <v>1</v>
      </c>
      <c r="D342" s="377" t="s">
        <v>35</v>
      </c>
      <c r="E342" s="97"/>
      <c r="F342" s="97"/>
      <c r="G342" s="97"/>
      <c r="H342" s="97">
        <f t="shared" si="5"/>
        <v>0</v>
      </c>
      <c r="I342" s="97"/>
    </row>
    <row r="343" spans="1:9" s="92" customFormat="1" ht="33" customHeight="1">
      <c r="A343" s="358">
        <v>30345</v>
      </c>
      <c r="B343" s="352" t="s">
        <v>410</v>
      </c>
      <c r="C343" s="381"/>
      <c r="D343" s="349" t="s">
        <v>129</v>
      </c>
      <c r="E343" s="97"/>
      <c r="F343" s="97"/>
      <c r="G343" s="97"/>
      <c r="H343" s="97">
        <f t="shared" si="5"/>
        <v>0</v>
      </c>
      <c r="I343" s="136"/>
    </row>
    <row r="344" spans="1:9" s="92" customFormat="1" ht="43.5" customHeight="1">
      <c r="A344" s="358">
        <v>30346</v>
      </c>
      <c r="B344" s="357" t="s">
        <v>411</v>
      </c>
      <c r="C344" s="383"/>
      <c r="D344" s="377" t="s">
        <v>50</v>
      </c>
      <c r="E344" s="97"/>
      <c r="F344" s="97"/>
      <c r="G344" s="97"/>
      <c r="H344" s="97">
        <f t="shared" si="5"/>
        <v>0</v>
      </c>
      <c r="I344" s="136"/>
    </row>
    <row r="345" spans="1:9" s="92" customFormat="1" ht="44.25" customHeight="1">
      <c r="A345" s="358">
        <v>30347</v>
      </c>
      <c r="B345" s="352" t="s">
        <v>412</v>
      </c>
      <c r="C345" s="374">
        <v>1</v>
      </c>
      <c r="D345" s="349" t="s">
        <v>498</v>
      </c>
      <c r="E345" s="97"/>
      <c r="F345" s="97"/>
      <c r="G345" s="97"/>
      <c r="H345" s="97">
        <f t="shared" si="5"/>
        <v>0</v>
      </c>
      <c r="I345" s="136"/>
    </row>
    <row r="346" spans="1:9" s="92" customFormat="1" ht="44.25" customHeight="1">
      <c r="A346" s="358">
        <v>30348</v>
      </c>
      <c r="B346" s="357" t="s">
        <v>413</v>
      </c>
      <c r="C346" s="372"/>
      <c r="D346" s="349" t="s">
        <v>61</v>
      </c>
      <c r="E346" s="97"/>
      <c r="F346" s="97"/>
      <c r="G346" s="97"/>
      <c r="H346" s="97">
        <f t="shared" si="5"/>
        <v>0</v>
      </c>
      <c r="I346" s="136"/>
    </row>
    <row r="347" spans="1:9" s="92" customFormat="1" ht="48" customHeight="1">
      <c r="A347" s="358">
        <v>30349</v>
      </c>
      <c r="B347" s="355" t="s">
        <v>414</v>
      </c>
      <c r="C347" s="380"/>
      <c r="D347" s="349" t="s">
        <v>97</v>
      </c>
      <c r="E347" s="97"/>
      <c r="F347" s="97"/>
      <c r="G347" s="97"/>
      <c r="H347" s="97">
        <f t="shared" si="5"/>
        <v>0</v>
      </c>
      <c r="I347" s="136"/>
    </row>
    <row r="348" spans="1:9" s="92" customFormat="1" ht="47.25" customHeight="1">
      <c r="A348" s="358">
        <v>30350</v>
      </c>
      <c r="B348" s="352" t="s">
        <v>415</v>
      </c>
      <c r="C348" s="379">
        <v>1</v>
      </c>
      <c r="D348" s="377" t="s">
        <v>42</v>
      </c>
      <c r="E348" s="97"/>
      <c r="F348" s="97"/>
      <c r="G348" s="97"/>
      <c r="H348" s="97">
        <f t="shared" si="5"/>
        <v>0</v>
      </c>
      <c r="I348" s="354"/>
    </row>
    <row r="349" spans="1:9" s="92" customFormat="1" ht="42" customHeight="1">
      <c r="A349" s="358">
        <v>30351</v>
      </c>
      <c r="B349" s="356" t="s">
        <v>416</v>
      </c>
      <c r="C349" s="376">
        <v>1</v>
      </c>
      <c r="D349" s="377" t="s">
        <v>704</v>
      </c>
      <c r="E349" s="97"/>
      <c r="F349" s="97"/>
      <c r="G349" s="97"/>
      <c r="H349" s="97">
        <f t="shared" si="5"/>
        <v>0</v>
      </c>
      <c r="I349" s="354"/>
    </row>
    <row r="350" spans="1:9" s="92" customFormat="1" ht="42" customHeight="1">
      <c r="A350" s="358">
        <v>30352</v>
      </c>
      <c r="B350" s="355" t="s">
        <v>417</v>
      </c>
      <c r="C350" s="380"/>
      <c r="D350" s="349" t="s">
        <v>56</v>
      </c>
      <c r="E350" s="97"/>
      <c r="F350" s="97"/>
      <c r="G350" s="97"/>
      <c r="H350" s="97">
        <f t="shared" si="5"/>
        <v>0</v>
      </c>
      <c r="I350" s="136"/>
    </row>
    <row r="351" spans="1:9" s="92" customFormat="1" ht="28.5" customHeight="1">
      <c r="A351" s="358">
        <v>30353</v>
      </c>
      <c r="B351" s="369" t="s">
        <v>418</v>
      </c>
      <c r="C351" s="388"/>
      <c r="D351" s="377" t="s">
        <v>42</v>
      </c>
      <c r="E351" s="97"/>
      <c r="F351" s="97"/>
      <c r="G351" s="97"/>
      <c r="H351" s="97">
        <f t="shared" si="5"/>
        <v>0</v>
      </c>
      <c r="I351" s="136"/>
    </row>
    <row r="352" spans="1:9" s="18" customFormat="1" ht="30.75" customHeight="1">
      <c r="A352" s="16"/>
      <c r="B352" s="17" t="s">
        <v>419</v>
      </c>
      <c r="C352" s="16">
        <f>SUM(C2:C351)</f>
        <v>38</v>
      </c>
      <c r="D352" s="16"/>
      <c r="E352" s="151">
        <f>SUM(E2:E351)</f>
        <v>7</v>
      </c>
      <c r="F352" s="151">
        <f>SUM(F2:F351)</f>
        <v>4</v>
      </c>
      <c r="G352" s="151">
        <f>SUM(G2:G351)</f>
        <v>3</v>
      </c>
      <c r="H352" s="16">
        <f>SUM(E352:F352)</f>
        <v>11</v>
      </c>
      <c r="I352" s="16"/>
    </row>
    <row r="353" spans="4:10">
      <c r="D353" s="8" t="s">
        <v>420</v>
      </c>
    </row>
    <row r="354" spans="4:10">
      <c r="D354" s="21" t="s">
        <v>421</v>
      </c>
      <c r="E354" s="152">
        <v>2</v>
      </c>
      <c r="F354" s="152">
        <v>1</v>
      </c>
      <c r="G354" s="152">
        <v>1</v>
      </c>
      <c r="H354" s="323">
        <v>3</v>
      </c>
      <c r="I354" s="8" t="s">
        <v>1104</v>
      </c>
      <c r="J354" s="2">
        <f>351-150</f>
        <v>201</v>
      </c>
    </row>
    <row r="355" spans="4:10">
      <c r="D355" s="21" t="s">
        <v>422</v>
      </c>
      <c r="E355" s="143">
        <f>E352-E354</f>
        <v>5</v>
      </c>
      <c r="F355" s="143">
        <f>F352-F354</f>
        <v>3</v>
      </c>
      <c r="G355" s="143">
        <v>2</v>
      </c>
      <c r="H355" s="324">
        <v>7</v>
      </c>
    </row>
    <row r="356" spans="4:10">
      <c r="H356" s="202">
        <f>H354+H355</f>
        <v>10</v>
      </c>
    </row>
    <row r="360" spans="4:10">
      <c r="D360" s="8" t="s">
        <v>717</v>
      </c>
    </row>
    <row r="361" spans="4:10">
      <c r="D361" s="8" t="s">
        <v>718</v>
      </c>
    </row>
    <row r="362" spans="4:10">
      <c r="D362" s="8" t="s">
        <v>719</v>
      </c>
    </row>
    <row r="363" spans="4:10">
      <c r="D363" s="8" t="s">
        <v>720</v>
      </c>
    </row>
    <row r="364" spans="4:10">
      <c r="D364" s="8" t="s">
        <v>721</v>
      </c>
    </row>
    <row r="365" spans="4:10">
      <c r="D365" s="8" t="s">
        <v>722</v>
      </c>
    </row>
    <row r="366" spans="4:10">
      <c r="D366" s="8" t="s">
        <v>791</v>
      </c>
    </row>
  </sheetData>
  <autoFilter ref="A1:K356" xr:uid="{00000000-0009-0000-0000-000009000000}"/>
  <phoneticPr fontId="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J357"/>
  <sheetViews>
    <sheetView workbookViewId="0">
      <pane ySplit="1" topLeftCell="A307" activePane="bottomLeft" state="frozen"/>
      <selection pane="bottomLeft" activeCell="L342" sqref="L342"/>
    </sheetView>
  </sheetViews>
  <sheetFormatPr baseColWidth="10" defaultColWidth="11.42578125" defaultRowHeight="15.75"/>
  <cols>
    <col min="1" max="1" width="14.42578125" style="19" customWidth="1"/>
    <col min="2" max="2" width="32.5703125" style="20" customWidth="1"/>
    <col min="3" max="3" width="20" style="8" customWidth="1"/>
    <col min="4" max="6" width="10.42578125" style="8" customWidth="1"/>
    <col min="7" max="8" width="11.42578125" style="8"/>
    <col min="9" max="9" width="21.28515625" style="2" customWidth="1"/>
    <col min="10" max="16384" width="11.42578125" style="2"/>
  </cols>
  <sheetData>
    <row r="1" spans="1:10" s="14" customFormat="1" ht="57" customHeight="1" thickBot="1">
      <c r="A1" s="9" t="s">
        <v>22</v>
      </c>
      <c r="B1" s="10" t="s">
        <v>23</v>
      </c>
      <c r="C1" s="12" t="s">
        <v>436</v>
      </c>
      <c r="D1" s="96" t="s">
        <v>1038</v>
      </c>
      <c r="E1" s="96" t="s">
        <v>1039</v>
      </c>
      <c r="F1" s="96" t="s">
        <v>1120</v>
      </c>
      <c r="G1" s="96" t="s">
        <v>619</v>
      </c>
      <c r="H1" s="185" t="s">
        <v>437</v>
      </c>
      <c r="I1" s="185" t="s">
        <v>438</v>
      </c>
    </row>
    <row r="2" spans="1:10" ht="38.25" hidden="1" customHeight="1">
      <c r="A2" s="27">
        <v>30001</v>
      </c>
      <c r="B2" s="15" t="s">
        <v>27</v>
      </c>
      <c r="C2" s="5" t="s">
        <v>439</v>
      </c>
      <c r="D2" s="1"/>
      <c r="E2" s="1"/>
      <c r="F2" s="1"/>
      <c r="G2" s="1">
        <f>SUM(D2:F2)</f>
        <v>0</v>
      </c>
      <c r="H2" s="1"/>
      <c r="I2" s="28" t="s">
        <v>440</v>
      </c>
    </row>
    <row r="3" spans="1:10" ht="30.75" hidden="1" customHeight="1">
      <c r="A3" s="27">
        <v>30002</v>
      </c>
      <c r="B3" s="6" t="s">
        <v>30</v>
      </c>
      <c r="C3" s="5" t="s">
        <v>439</v>
      </c>
      <c r="D3" s="1"/>
      <c r="E3" s="1"/>
      <c r="F3" s="1"/>
      <c r="G3" s="1">
        <f t="shared" ref="G3:G66" si="0">SUM(D3:F3)</f>
        <v>0</v>
      </c>
      <c r="H3" s="1"/>
      <c r="I3" s="28" t="s">
        <v>441</v>
      </c>
    </row>
    <row r="4" spans="1:10" ht="40.5" customHeight="1">
      <c r="A4" s="461">
        <v>30003</v>
      </c>
      <c r="B4" s="466" t="s">
        <v>13</v>
      </c>
      <c r="C4" s="116" t="s">
        <v>424</v>
      </c>
      <c r="D4" s="113"/>
      <c r="E4" s="113"/>
      <c r="F4" s="493">
        <v>1</v>
      </c>
      <c r="G4" s="113">
        <f t="shared" si="0"/>
        <v>1</v>
      </c>
      <c r="H4" s="113">
        <v>1</v>
      </c>
      <c r="I4" s="117"/>
    </row>
    <row r="5" spans="1:10" ht="35.25" customHeight="1">
      <c r="A5" s="281">
        <f>A4+1</f>
        <v>30004</v>
      </c>
      <c r="B5" s="118" t="s">
        <v>34</v>
      </c>
      <c r="C5" s="116" t="s">
        <v>444</v>
      </c>
      <c r="D5" s="113">
        <v>1</v>
      </c>
      <c r="E5" s="113">
        <v>1</v>
      </c>
      <c r="F5" s="493">
        <v>1</v>
      </c>
      <c r="G5" s="113">
        <f t="shared" si="0"/>
        <v>3</v>
      </c>
      <c r="H5" s="113">
        <v>1</v>
      </c>
      <c r="I5" s="117"/>
      <c r="J5" s="3"/>
    </row>
    <row r="6" spans="1:10" ht="36" hidden="1" customHeight="1">
      <c r="A6" s="351">
        <f>A5+1</f>
        <v>30005</v>
      </c>
      <c r="B6" s="352" t="s">
        <v>36</v>
      </c>
      <c r="C6" s="5" t="s">
        <v>439</v>
      </c>
      <c r="D6" s="97"/>
      <c r="E6" s="97"/>
      <c r="F6" s="97"/>
      <c r="G6" s="97">
        <f t="shared" si="0"/>
        <v>0</v>
      </c>
      <c r="H6" s="97"/>
      <c r="I6" s="354" t="s">
        <v>443</v>
      </c>
    </row>
    <row r="7" spans="1:10" ht="33" customHeight="1">
      <c r="A7" s="461">
        <v>30006</v>
      </c>
      <c r="B7" s="455" t="s">
        <v>38</v>
      </c>
      <c r="C7" s="116" t="s">
        <v>424</v>
      </c>
      <c r="D7" s="113"/>
      <c r="E7" s="113"/>
      <c r="F7" s="493">
        <v>1</v>
      </c>
      <c r="G7" s="113">
        <f t="shared" si="0"/>
        <v>1</v>
      </c>
      <c r="H7" s="113">
        <v>1</v>
      </c>
      <c r="I7" s="117"/>
    </row>
    <row r="8" spans="1:10" ht="33.75" hidden="1" customHeight="1">
      <c r="A8" s="58">
        <v>30007</v>
      </c>
      <c r="B8" s="52" t="s">
        <v>39</v>
      </c>
      <c r="C8" s="53" t="s">
        <v>427</v>
      </c>
      <c r="D8" s="54">
        <v>1</v>
      </c>
      <c r="E8" s="54"/>
      <c r="F8" s="54"/>
      <c r="G8" s="113">
        <f t="shared" si="0"/>
        <v>1</v>
      </c>
      <c r="H8" s="54">
        <v>1</v>
      </c>
      <c r="I8" s="55"/>
    </row>
    <row r="9" spans="1:10" ht="41.25" hidden="1" customHeight="1">
      <c r="A9" s="347">
        <v>30008</v>
      </c>
      <c r="B9" s="352" t="s">
        <v>40</v>
      </c>
      <c r="C9" s="349" t="s">
        <v>442</v>
      </c>
      <c r="D9" s="97"/>
      <c r="E9" s="97"/>
      <c r="F9" s="97"/>
      <c r="G9" s="97">
        <f t="shared" si="0"/>
        <v>0</v>
      </c>
      <c r="H9" s="97">
        <v>1</v>
      </c>
      <c r="I9" s="350"/>
    </row>
    <row r="10" spans="1:10" ht="42" hidden="1" customHeight="1">
      <c r="A10" s="347">
        <v>30009</v>
      </c>
      <c r="B10" s="352" t="s">
        <v>41</v>
      </c>
      <c r="C10" s="349" t="s">
        <v>442</v>
      </c>
      <c r="D10" s="97"/>
      <c r="E10" s="97"/>
      <c r="F10" s="97"/>
      <c r="G10" s="97">
        <f t="shared" si="0"/>
        <v>0</v>
      </c>
      <c r="H10" s="97">
        <v>1</v>
      </c>
      <c r="I10" s="350"/>
    </row>
    <row r="11" spans="1:10" ht="38.25" hidden="1" customHeight="1">
      <c r="A11" s="347">
        <v>30010</v>
      </c>
      <c r="B11" s="356" t="s">
        <v>43</v>
      </c>
      <c r="C11" s="349" t="s">
        <v>442</v>
      </c>
      <c r="D11" s="97"/>
      <c r="E11" s="97"/>
      <c r="F11" s="97"/>
      <c r="G11" s="97">
        <f t="shared" si="0"/>
        <v>0</v>
      </c>
      <c r="H11" s="97">
        <v>1</v>
      </c>
      <c r="I11" s="350"/>
    </row>
    <row r="12" spans="1:10" ht="39" hidden="1" customHeight="1">
      <c r="A12" s="347">
        <v>30011</v>
      </c>
      <c r="B12" s="352" t="s">
        <v>45</v>
      </c>
      <c r="C12" s="349" t="s">
        <v>442</v>
      </c>
      <c r="D12" s="97"/>
      <c r="E12" s="97"/>
      <c r="F12" s="97"/>
      <c r="G12" s="97">
        <f t="shared" si="0"/>
        <v>0</v>
      </c>
      <c r="H12" s="97">
        <v>1</v>
      </c>
      <c r="I12" s="350"/>
    </row>
    <row r="13" spans="1:10" ht="37.5" hidden="1" customHeight="1">
      <c r="A13" s="102">
        <v>30012</v>
      </c>
      <c r="B13" s="357" t="s">
        <v>47</v>
      </c>
      <c r="C13" s="349" t="s">
        <v>442</v>
      </c>
      <c r="D13" s="97"/>
      <c r="E13" s="97"/>
      <c r="F13" s="97"/>
      <c r="G13" s="97">
        <f t="shared" si="0"/>
        <v>0</v>
      </c>
      <c r="H13" s="97">
        <v>1</v>
      </c>
      <c r="I13" s="350"/>
    </row>
    <row r="14" spans="1:10" ht="34.5" hidden="1" customHeight="1">
      <c r="A14" s="358">
        <v>30013</v>
      </c>
      <c r="B14" s="356" t="s">
        <v>49</v>
      </c>
      <c r="C14" s="349" t="s">
        <v>442</v>
      </c>
      <c r="D14" s="97"/>
      <c r="E14" s="97"/>
      <c r="F14" s="97"/>
      <c r="G14" s="97">
        <f t="shared" si="0"/>
        <v>0</v>
      </c>
      <c r="H14" s="97">
        <v>1</v>
      </c>
      <c r="I14" s="359"/>
    </row>
    <row r="15" spans="1:10" ht="30.75" customHeight="1">
      <c r="A15" s="114">
        <v>30014</v>
      </c>
      <c r="B15" s="119" t="s">
        <v>51</v>
      </c>
      <c r="C15" s="116" t="s">
        <v>1253</v>
      </c>
      <c r="D15" s="113"/>
      <c r="E15" s="113"/>
      <c r="F15" s="493">
        <v>1</v>
      </c>
      <c r="G15" s="113">
        <f t="shared" si="0"/>
        <v>1</v>
      </c>
      <c r="H15" s="113">
        <v>1</v>
      </c>
      <c r="I15" s="117"/>
    </row>
    <row r="16" spans="1:10" ht="33" hidden="1" customHeight="1">
      <c r="A16" s="358">
        <v>30015</v>
      </c>
      <c r="B16" s="352" t="s">
        <v>52</v>
      </c>
      <c r="C16" s="353" t="s">
        <v>439</v>
      </c>
      <c r="D16" s="97"/>
      <c r="E16" s="97"/>
      <c r="F16" s="97"/>
      <c r="G16" s="97">
        <f t="shared" si="0"/>
        <v>0</v>
      </c>
      <c r="H16" s="97"/>
      <c r="I16" s="359" t="s">
        <v>445</v>
      </c>
    </row>
    <row r="17" spans="1:9" ht="30.75" hidden="1" customHeight="1">
      <c r="A17" s="358">
        <v>30016</v>
      </c>
      <c r="B17" s="352" t="s">
        <v>53</v>
      </c>
      <c r="C17" s="349" t="s">
        <v>442</v>
      </c>
      <c r="D17" s="97"/>
      <c r="E17" s="97"/>
      <c r="F17" s="97"/>
      <c r="G17" s="97">
        <f t="shared" si="0"/>
        <v>0</v>
      </c>
      <c r="H17" s="97">
        <v>1</v>
      </c>
      <c r="I17" s="350"/>
    </row>
    <row r="18" spans="1:9" ht="36" hidden="1" customHeight="1">
      <c r="A18" s="358">
        <v>30017</v>
      </c>
      <c r="B18" s="352" t="s">
        <v>54</v>
      </c>
      <c r="C18" s="353" t="s">
        <v>439</v>
      </c>
      <c r="D18" s="97"/>
      <c r="E18" s="97"/>
      <c r="F18" s="97"/>
      <c r="G18" s="97">
        <f t="shared" si="0"/>
        <v>0</v>
      </c>
      <c r="H18" s="97"/>
      <c r="I18" s="359" t="s">
        <v>446</v>
      </c>
    </row>
    <row r="19" spans="1:9" ht="36.75" customHeight="1">
      <c r="A19" s="114">
        <v>30018</v>
      </c>
      <c r="B19" s="455" t="s">
        <v>55</v>
      </c>
      <c r="C19" s="116" t="s">
        <v>423</v>
      </c>
      <c r="D19" s="113"/>
      <c r="E19" s="113"/>
      <c r="F19" s="493">
        <v>1</v>
      </c>
      <c r="G19" s="113">
        <f t="shared" si="0"/>
        <v>1</v>
      </c>
      <c r="H19" s="113">
        <v>1</v>
      </c>
      <c r="I19" s="117"/>
    </row>
    <row r="20" spans="1:9" ht="28.5" customHeight="1">
      <c r="A20" s="114">
        <v>30019</v>
      </c>
      <c r="B20" s="455" t="s">
        <v>57</v>
      </c>
      <c r="C20" s="116" t="s">
        <v>424</v>
      </c>
      <c r="D20" s="113"/>
      <c r="E20" s="113"/>
      <c r="F20" s="493">
        <v>1</v>
      </c>
      <c r="G20" s="113">
        <f t="shared" si="0"/>
        <v>1</v>
      </c>
      <c r="H20" s="113">
        <v>1</v>
      </c>
      <c r="I20" s="117"/>
    </row>
    <row r="21" spans="1:9" ht="27" hidden="1" customHeight="1">
      <c r="A21" s="114">
        <v>30020</v>
      </c>
      <c r="B21" s="115" t="s">
        <v>58</v>
      </c>
      <c r="C21" s="116" t="s">
        <v>427</v>
      </c>
      <c r="D21" s="113">
        <v>1</v>
      </c>
      <c r="E21" s="113"/>
      <c r="F21" s="113"/>
      <c r="G21" s="113">
        <f t="shared" si="0"/>
        <v>1</v>
      </c>
      <c r="H21" s="113">
        <v>1</v>
      </c>
      <c r="I21" s="117"/>
    </row>
    <row r="22" spans="1:9" ht="33" customHeight="1">
      <c r="A22" s="447">
        <v>30021</v>
      </c>
      <c r="B22" s="448" t="s">
        <v>60</v>
      </c>
      <c r="C22" s="449" t="s">
        <v>586</v>
      </c>
      <c r="D22" s="450"/>
      <c r="E22" s="450"/>
      <c r="F22" s="450">
        <v>1</v>
      </c>
      <c r="G22" s="450">
        <f t="shared" si="0"/>
        <v>1</v>
      </c>
      <c r="H22" s="450"/>
      <c r="I22" s="451" t="s">
        <v>447</v>
      </c>
    </row>
    <row r="23" spans="1:9" ht="38.25" customHeight="1">
      <c r="A23" s="114">
        <v>30022</v>
      </c>
      <c r="B23" s="115" t="s">
        <v>62</v>
      </c>
      <c r="C23" s="116" t="s">
        <v>1248</v>
      </c>
      <c r="D23" s="113"/>
      <c r="E23" s="113"/>
      <c r="F23" s="493">
        <v>1</v>
      </c>
      <c r="G23" s="113">
        <f t="shared" si="0"/>
        <v>1</v>
      </c>
      <c r="H23" s="113">
        <v>1</v>
      </c>
      <c r="I23" s="117"/>
    </row>
    <row r="24" spans="1:9" ht="38.25" customHeight="1">
      <c r="A24" s="51">
        <v>30023</v>
      </c>
      <c r="B24" s="57" t="s">
        <v>64</v>
      </c>
      <c r="C24" s="53" t="s">
        <v>588</v>
      </c>
      <c r="D24" s="112"/>
      <c r="E24" s="112">
        <v>1</v>
      </c>
      <c r="F24" s="493">
        <v>1</v>
      </c>
      <c r="G24" s="112">
        <f t="shared" si="0"/>
        <v>2</v>
      </c>
      <c r="H24" s="54">
        <v>1</v>
      </c>
      <c r="I24" s="64" t="s">
        <v>448</v>
      </c>
    </row>
    <row r="25" spans="1:9" ht="36.75" hidden="1" customHeight="1">
      <c r="A25" s="358">
        <v>30024</v>
      </c>
      <c r="B25" s="352" t="s">
        <v>65</v>
      </c>
      <c r="C25" s="349" t="s">
        <v>442</v>
      </c>
      <c r="D25" s="97"/>
      <c r="E25" s="97"/>
      <c r="F25" s="97"/>
      <c r="G25" s="97">
        <f t="shared" si="0"/>
        <v>0</v>
      </c>
      <c r="H25" s="97">
        <v>1</v>
      </c>
      <c r="I25" s="350"/>
    </row>
    <row r="26" spans="1:9" ht="42" hidden="1" customHeight="1">
      <c r="A26" s="358">
        <v>30025</v>
      </c>
      <c r="B26" s="352" t="s">
        <v>66</v>
      </c>
      <c r="C26" s="353" t="s">
        <v>439</v>
      </c>
      <c r="D26" s="97"/>
      <c r="E26" s="97"/>
      <c r="F26" s="97"/>
      <c r="G26" s="97">
        <f t="shared" si="0"/>
        <v>0</v>
      </c>
      <c r="H26" s="97"/>
      <c r="I26" s="359" t="s">
        <v>446</v>
      </c>
    </row>
    <row r="27" spans="1:9" ht="39.75" hidden="1" customHeight="1">
      <c r="A27" s="358">
        <v>30026</v>
      </c>
      <c r="B27" s="352" t="s">
        <v>67</v>
      </c>
      <c r="C27" s="349" t="s">
        <v>442</v>
      </c>
      <c r="D27" s="97"/>
      <c r="E27" s="97"/>
      <c r="F27" s="97"/>
      <c r="G27" s="97">
        <f t="shared" si="0"/>
        <v>0</v>
      </c>
      <c r="H27" s="97">
        <v>1</v>
      </c>
      <c r="I27" s="350"/>
    </row>
    <row r="28" spans="1:9" ht="33.75" hidden="1" customHeight="1">
      <c r="A28" s="114">
        <v>30027</v>
      </c>
      <c r="B28" s="115" t="s">
        <v>68</v>
      </c>
      <c r="C28" s="116" t="s">
        <v>427</v>
      </c>
      <c r="D28" s="113">
        <v>1</v>
      </c>
      <c r="E28" s="113"/>
      <c r="F28" s="113"/>
      <c r="G28" s="113">
        <f t="shared" si="0"/>
        <v>1</v>
      </c>
      <c r="H28" s="113">
        <v>1</v>
      </c>
      <c r="I28" s="117"/>
    </row>
    <row r="29" spans="1:9" ht="40.5" customHeight="1">
      <c r="A29" s="51">
        <v>30028</v>
      </c>
      <c r="B29" s="52" t="s">
        <v>69</v>
      </c>
      <c r="C29" s="53" t="s">
        <v>427</v>
      </c>
      <c r="D29" s="54">
        <v>1</v>
      </c>
      <c r="E29" s="54">
        <v>1</v>
      </c>
      <c r="F29" s="493">
        <v>1</v>
      </c>
      <c r="G29" s="113">
        <f t="shared" si="0"/>
        <v>3</v>
      </c>
      <c r="H29" s="54">
        <v>1</v>
      </c>
      <c r="I29" s="55"/>
    </row>
    <row r="30" spans="1:9" ht="37.5" hidden="1" customHeight="1">
      <c r="A30" s="358">
        <v>30029</v>
      </c>
      <c r="B30" s="352" t="s">
        <v>71</v>
      </c>
      <c r="C30" s="349" t="s">
        <v>442</v>
      </c>
      <c r="D30" s="97"/>
      <c r="E30" s="97"/>
      <c r="F30" s="97"/>
      <c r="G30" s="97">
        <f t="shared" si="0"/>
        <v>0</v>
      </c>
      <c r="H30" s="97">
        <v>1</v>
      </c>
      <c r="I30" s="350"/>
    </row>
    <row r="31" spans="1:9" ht="30.75" hidden="1" customHeight="1">
      <c r="A31" s="358">
        <v>30030</v>
      </c>
      <c r="B31" s="352" t="s">
        <v>73</v>
      </c>
      <c r="C31" s="349" t="s">
        <v>442</v>
      </c>
      <c r="D31" s="97"/>
      <c r="E31" s="97"/>
      <c r="F31" s="97"/>
      <c r="G31" s="97">
        <f t="shared" si="0"/>
        <v>0</v>
      </c>
      <c r="H31" s="97">
        <v>1</v>
      </c>
      <c r="I31" s="350"/>
    </row>
    <row r="32" spans="1:9" ht="29.25" hidden="1" customHeight="1">
      <c r="A32" s="358">
        <v>30031</v>
      </c>
      <c r="B32" s="352" t="s">
        <v>74</v>
      </c>
      <c r="C32" s="349" t="s">
        <v>442</v>
      </c>
      <c r="D32" s="97"/>
      <c r="E32" s="97"/>
      <c r="F32" s="97"/>
      <c r="G32" s="97">
        <f t="shared" si="0"/>
        <v>0</v>
      </c>
      <c r="H32" s="97">
        <v>1</v>
      </c>
      <c r="I32" s="354"/>
    </row>
    <row r="33" spans="1:9" ht="38.25" hidden="1" customHeight="1">
      <c r="A33" s="358">
        <v>30032</v>
      </c>
      <c r="B33" s="352" t="s">
        <v>75</v>
      </c>
      <c r="C33" s="349" t="s">
        <v>442</v>
      </c>
      <c r="D33" s="97"/>
      <c r="E33" s="97"/>
      <c r="F33" s="97"/>
      <c r="G33" s="97">
        <f t="shared" si="0"/>
        <v>0</v>
      </c>
      <c r="H33" s="97">
        <v>1</v>
      </c>
      <c r="I33" s="350"/>
    </row>
    <row r="34" spans="1:9" ht="33.75" customHeight="1">
      <c r="A34" s="114">
        <v>30033</v>
      </c>
      <c r="B34" s="118" t="s">
        <v>76</v>
      </c>
      <c r="C34" s="116" t="s">
        <v>1251</v>
      </c>
      <c r="D34" s="113"/>
      <c r="E34" s="113"/>
      <c r="F34" s="493">
        <v>1</v>
      </c>
      <c r="G34" s="113">
        <f t="shared" si="0"/>
        <v>1</v>
      </c>
      <c r="H34" s="113">
        <v>1</v>
      </c>
      <c r="I34" s="117"/>
    </row>
    <row r="35" spans="1:9" ht="30.75" hidden="1" customHeight="1">
      <c r="A35" s="358">
        <v>30034</v>
      </c>
      <c r="B35" s="352" t="s">
        <v>77</v>
      </c>
      <c r="C35" s="349" t="s">
        <v>442</v>
      </c>
      <c r="D35" s="97"/>
      <c r="E35" s="97"/>
      <c r="F35" s="97"/>
      <c r="G35" s="97">
        <f t="shared" si="0"/>
        <v>0</v>
      </c>
      <c r="H35" s="97">
        <v>1</v>
      </c>
      <c r="I35" s="350"/>
    </row>
    <row r="36" spans="1:9" ht="27.75" hidden="1" customHeight="1">
      <c r="A36" s="358">
        <v>30035</v>
      </c>
      <c r="B36" s="352" t="s">
        <v>78</v>
      </c>
      <c r="C36" s="353" t="s">
        <v>439</v>
      </c>
      <c r="D36" s="97"/>
      <c r="E36" s="97"/>
      <c r="F36" s="97"/>
      <c r="G36" s="97">
        <f t="shared" si="0"/>
        <v>0</v>
      </c>
      <c r="H36" s="97"/>
      <c r="I36" s="359" t="s">
        <v>449</v>
      </c>
    </row>
    <row r="37" spans="1:9" ht="27.75" hidden="1" customHeight="1">
      <c r="A37" s="114">
        <v>30036</v>
      </c>
      <c r="B37" s="115" t="s">
        <v>79</v>
      </c>
      <c r="C37" s="116" t="s">
        <v>428</v>
      </c>
      <c r="D37" s="113">
        <v>1</v>
      </c>
      <c r="E37" s="113"/>
      <c r="F37" s="113"/>
      <c r="G37" s="113">
        <f t="shared" si="0"/>
        <v>1</v>
      </c>
      <c r="H37" s="113">
        <v>1</v>
      </c>
      <c r="I37" s="117"/>
    </row>
    <row r="38" spans="1:9" ht="29.25" customHeight="1">
      <c r="A38" s="114">
        <v>30037</v>
      </c>
      <c r="B38" s="115" t="s">
        <v>81</v>
      </c>
      <c r="C38" s="116" t="s">
        <v>677</v>
      </c>
      <c r="D38" s="113"/>
      <c r="E38" s="113"/>
      <c r="F38" s="493">
        <v>1</v>
      </c>
      <c r="G38" s="113">
        <f t="shared" si="0"/>
        <v>1</v>
      </c>
      <c r="H38" s="113">
        <v>1</v>
      </c>
      <c r="I38" s="117"/>
    </row>
    <row r="39" spans="1:9" ht="27.75" hidden="1" customHeight="1">
      <c r="A39" s="358">
        <v>30038</v>
      </c>
      <c r="B39" s="352" t="s">
        <v>82</v>
      </c>
      <c r="C39" s="349" t="s">
        <v>442</v>
      </c>
      <c r="D39" s="97"/>
      <c r="E39" s="97"/>
      <c r="F39" s="97"/>
      <c r="G39" s="97">
        <f t="shared" si="0"/>
        <v>0</v>
      </c>
      <c r="H39" s="97">
        <v>1</v>
      </c>
      <c r="I39" s="350"/>
    </row>
    <row r="40" spans="1:9" ht="25.5" hidden="1" customHeight="1">
      <c r="A40" s="358">
        <v>30039</v>
      </c>
      <c r="B40" s="352" t="s">
        <v>83</v>
      </c>
      <c r="C40" s="349" t="s">
        <v>442</v>
      </c>
      <c r="D40" s="97"/>
      <c r="E40" s="97"/>
      <c r="F40" s="97"/>
      <c r="G40" s="97">
        <f t="shared" si="0"/>
        <v>0</v>
      </c>
      <c r="H40" s="97">
        <v>1</v>
      </c>
      <c r="I40" s="350"/>
    </row>
    <row r="41" spans="1:9" ht="31.5" hidden="1" customHeight="1">
      <c r="A41" s="358">
        <v>30040</v>
      </c>
      <c r="B41" s="352" t="s">
        <v>85</v>
      </c>
      <c r="C41" s="353" t="s">
        <v>439</v>
      </c>
      <c r="D41" s="97"/>
      <c r="E41" s="97"/>
      <c r="F41" s="97"/>
      <c r="G41" s="97">
        <f t="shared" si="0"/>
        <v>0</v>
      </c>
      <c r="H41" s="97"/>
      <c r="I41" s="359" t="s">
        <v>450</v>
      </c>
    </row>
    <row r="42" spans="1:9" ht="33.75" hidden="1" customHeight="1">
      <c r="A42" s="358">
        <v>30041</v>
      </c>
      <c r="B42" s="357" t="s">
        <v>86</v>
      </c>
      <c r="C42" s="349" t="s">
        <v>442</v>
      </c>
      <c r="D42" s="97"/>
      <c r="E42" s="97"/>
      <c r="F42" s="97"/>
      <c r="G42" s="97">
        <f t="shared" si="0"/>
        <v>0</v>
      </c>
      <c r="H42" s="97">
        <v>1</v>
      </c>
      <c r="I42" s="350"/>
    </row>
    <row r="43" spans="1:9" ht="29.25" hidden="1" customHeight="1">
      <c r="A43" s="114">
        <v>30042</v>
      </c>
      <c r="B43" s="119" t="s">
        <v>87</v>
      </c>
      <c r="C43" s="116" t="s">
        <v>428</v>
      </c>
      <c r="D43" s="113"/>
      <c r="E43" s="113">
        <v>1</v>
      </c>
      <c r="F43" s="113"/>
      <c r="G43" s="113">
        <f t="shared" si="0"/>
        <v>1</v>
      </c>
      <c r="H43" s="113">
        <v>1</v>
      </c>
      <c r="I43" s="117"/>
    </row>
    <row r="44" spans="1:9" ht="27.75" hidden="1" customHeight="1">
      <c r="A44" s="358">
        <v>30043</v>
      </c>
      <c r="B44" s="352" t="s">
        <v>88</v>
      </c>
      <c r="C44" s="349" t="s">
        <v>442</v>
      </c>
      <c r="D44" s="97"/>
      <c r="E44" s="97"/>
      <c r="F44" s="97"/>
      <c r="G44" s="97">
        <f t="shared" si="0"/>
        <v>0</v>
      </c>
      <c r="H44" s="97">
        <v>1</v>
      </c>
      <c r="I44" s="350"/>
    </row>
    <row r="45" spans="1:9" ht="33" customHeight="1">
      <c r="A45" s="447">
        <v>30044</v>
      </c>
      <c r="B45" s="448" t="s">
        <v>89</v>
      </c>
      <c r="C45" s="449" t="s">
        <v>1249</v>
      </c>
      <c r="D45" s="450"/>
      <c r="E45" s="450"/>
      <c r="F45" s="450">
        <v>1</v>
      </c>
      <c r="G45" s="450">
        <f t="shared" si="0"/>
        <v>1</v>
      </c>
      <c r="H45" s="450"/>
      <c r="I45" s="451" t="s">
        <v>451</v>
      </c>
    </row>
    <row r="46" spans="1:9" ht="37.5" customHeight="1">
      <c r="A46" s="447">
        <v>30045</v>
      </c>
      <c r="B46" s="448" t="s">
        <v>90</v>
      </c>
      <c r="C46" s="449" t="s">
        <v>490</v>
      </c>
      <c r="D46" s="450"/>
      <c r="E46" s="450"/>
      <c r="F46" s="450">
        <v>1</v>
      </c>
      <c r="G46" s="450">
        <f t="shared" si="0"/>
        <v>1</v>
      </c>
      <c r="H46" s="450"/>
      <c r="I46" s="452" t="s">
        <v>452</v>
      </c>
    </row>
    <row r="47" spans="1:9" ht="28.5" hidden="1" customHeight="1">
      <c r="A47" s="114">
        <v>30046</v>
      </c>
      <c r="B47" s="119" t="s">
        <v>91</v>
      </c>
      <c r="C47" s="116" t="s">
        <v>426</v>
      </c>
      <c r="D47" s="113">
        <v>1</v>
      </c>
      <c r="E47" s="113">
        <v>1</v>
      </c>
      <c r="F47" s="113"/>
      <c r="G47" s="113">
        <f t="shared" si="0"/>
        <v>2</v>
      </c>
      <c r="H47" s="113">
        <v>1</v>
      </c>
      <c r="I47" s="117"/>
    </row>
    <row r="48" spans="1:9" ht="26.25" customHeight="1">
      <c r="A48" s="114">
        <v>30047</v>
      </c>
      <c r="B48" s="118" t="s">
        <v>92</v>
      </c>
      <c r="C48" s="53" t="s">
        <v>1102</v>
      </c>
      <c r="D48" s="113">
        <v>1</v>
      </c>
      <c r="E48" s="113">
        <v>1</v>
      </c>
      <c r="F48" s="493">
        <v>1</v>
      </c>
      <c r="G48" s="113">
        <f t="shared" si="0"/>
        <v>3</v>
      </c>
      <c r="H48" s="113">
        <v>1</v>
      </c>
      <c r="I48" s="117"/>
    </row>
    <row r="49" spans="1:9" ht="34.5" hidden="1" customHeight="1">
      <c r="A49" s="358">
        <v>30048</v>
      </c>
      <c r="B49" s="352" t="s">
        <v>94</v>
      </c>
      <c r="C49" s="353" t="s">
        <v>439</v>
      </c>
      <c r="D49" s="97"/>
      <c r="E49" s="97"/>
      <c r="F49" s="97"/>
      <c r="G49" s="97">
        <f t="shared" si="0"/>
        <v>0</v>
      </c>
      <c r="H49" s="97"/>
      <c r="I49" s="354" t="s">
        <v>453</v>
      </c>
    </row>
    <row r="50" spans="1:9" ht="32.25" hidden="1" customHeight="1">
      <c r="A50" s="358">
        <v>30049</v>
      </c>
      <c r="B50" s="357" t="s">
        <v>95</v>
      </c>
      <c r="C50" s="349" t="s">
        <v>442</v>
      </c>
      <c r="D50" s="97"/>
      <c r="E50" s="97"/>
      <c r="F50" s="97"/>
      <c r="G50" s="97">
        <f t="shared" si="0"/>
        <v>0</v>
      </c>
      <c r="H50" s="97">
        <v>1</v>
      </c>
      <c r="I50" s="350"/>
    </row>
    <row r="51" spans="1:9" ht="30" hidden="1" customHeight="1">
      <c r="A51" s="358">
        <v>30050</v>
      </c>
      <c r="B51" s="355" t="s">
        <v>96</v>
      </c>
      <c r="C51" s="353" t="s">
        <v>439</v>
      </c>
      <c r="D51" s="97"/>
      <c r="E51" s="97"/>
      <c r="F51" s="97"/>
      <c r="G51" s="97">
        <f t="shared" si="0"/>
        <v>0</v>
      </c>
      <c r="H51" s="97"/>
      <c r="I51" s="359" t="s">
        <v>431</v>
      </c>
    </row>
    <row r="52" spans="1:9" ht="35.25" hidden="1" customHeight="1">
      <c r="A52" s="358">
        <v>30051</v>
      </c>
      <c r="B52" s="352" t="s">
        <v>98</v>
      </c>
      <c r="C52" s="349" t="s">
        <v>442</v>
      </c>
      <c r="D52" s="97"/>
      <c r="E52" s="97"/>
      <c r="F52" s="97"/>
      <c r="G52" s="97">
        <f t="shared" si="0"/>
        <v>0</v>
      </c>
      <c r="H52" s="97">
        <v>1</v>
      </c>
      <c r="I52" s="350"/>
    </row>
    <row r="53" spans="1:9" ht="33.75" hidden="1" customHeight="1">
      <c r="A53" s="358">
        <v>30052</v>
      </c>
      <c r="B53" s="360" t="s">
        <v>659</v>
      </c>
      <c r="C53" s="349" t="s">
        <v>442</v>
      </c>
      <c r="D53" s="97"/>
      <c r="E53" s="97"/>
      <c r="F53" s="97"/>
      <c r="G53" s="97">
        <f t="shared" si="0"/>
        <v>0</v>
      </c>
      <c r="H53" s="97">
        <v>1</v>
      </c>
      <c r="I53" s="350"/>
    </row>
    <row r="54" spans="1:9" ht="44.25" hidden="1" customHeight="1">
      <c r="A54" s="358">
        <v>30053</v>
      </c>
      <c r="B54" s="357" t="s">
        <v>100</v>
      </c>
      <c r="C54" s="349" t="s">
        <v>442</v>
      </c>
      <c r="D54" s="97"/>
      <c r="E54" s="97"/>
      <c r="F54" s="97"/>
      <c r="G54" s="97">
        <f t="shared" si="0"/>
        <v>0</v>
      </c>
      <c r="H54" s="97">
        <v>1</v>
      </c>
      <c r="I54" s="350"/>
    </row>
    <row r="55" spans="1:9" ht="35.25" customHeight="1">
      <c r="A55" s="51">
        <v>30055</v>
      </c>
      <c r="B55" s="52" t="s">
        <v>101</v>
      </c>
      <c r="C55" s="53" t="s">
        <v>444</v>
      </c>
      <c r="D55" s="54"/>
      <c r="E55" s="54">
        <v>1</v>
      </c>
      <c r="F55" s="493">
        <v>1</v>
      </c>
      <c r="G55" s="113">
        <f t="shared" si="0"/>
        <v>2</v>
      </c>
      <c r="H55" s="54">
        <v>1</v>
      </c>
      <c r="I55" s="55"/>
    </row>
    <row r="56" spans="1:9" s="7" customFormat="1" ht="39" hidden="1" customHeight="1">
      <c r="A56" s="358">
        <v>30054</v>
      </c>
      <c r="B56" s="356" t="s">
        <v>102</v>
      </c>
      <c r="C56" s="353" t="s">
        <v>439</v>
      </c>
      <c r="D56" s="102"/>
      <c r="E56" s="102"/>
      <c r="F56" s="102"/>
      <c r="G56" s="97">
        <f t="shared" si="0"/>
        <v>0</v>
      </c>
      <c r="H56" s="102"/>
      <c r="I56" s="359" t="s">
        <v>454</v>
      </c>
    </row>
    <row r="57" spans="1:9" ht="33.75" customHeight="1">
      <c r="A57" s="114">
        <v>30056</v>
      </c>
      <c r="B57" s="115" t="s">
        <v>103</v>
      </c>
      <c r="C57" s="116" t="s">
        <v>427</v>
      </c>
      <c r="D57" s="113">
        <v>1</v>
      </c>
      <c r="E57" s="113"/>
      <c r="F57" s="493">
        <v>1</v>
      </c>
      <c r="G57" s="113">
        <f t="shared" si="0"/>
        <v>2</v>
      </c>
      <c r="H57" s="113">
        <v>1</v>
      </c>
      <c r="I57" s="117"/>
    </row>
    <row r="58" spans="1:9" ht="42" hidden="1" customHeight="1">
      <c r="A58" s="51">
        <v>30057</v>
      </c>
      <c r="B58" s="52" t="s">
        <v>104</v>
      </c>
      <c r="C58" s="53" t="s">
        <v>444</v>
      </c>
      <c r="D58" s="54"/>
      <c r="E58" s="54">
        <v>1</v>
      </c>
      <c r="F58" s="54"/>
      <c r="G58" s="113">
        <f t="shared" si="0"/>
        <v>1</v>
      </c>
      <c r="H58" s="54">
        <v>1</v>
      </c>
      <c r="I58" s="55"/>
    </row>
    <row r="59" spans="1:9" ht="42" customHeight="1">
      <c r="A59" s="447">
        <v>30058</v>
      </c>
      <c r="B59" s="456" t="s">
        <v>105</v>
      </c>
      <c r="C59" s="449" t="s">
        <v>539</v>
      </c>
      <c r="D59" s="450"/>
      <c r="E59" s="450"/>
      <c r="F59" s="450">
        <v>1</v>
      </c>
      <c r="G59" s="450">
        <f t="shared" si="0"/>
        <v>1</v>
      </c>
      <c r="H59" s="450"/>
      <c r="I59" s="453" t="s">
        <v>455</v>
      </c>
    </row>
    <row r="60" spans="1:9" ht="37.5" hidden="1" customHeight="1">
      <c r="A60" s="358">
        <v>30059</v>
      </c>
      <c r="B60" s="355" t="s">
        <v>106</v>
      </c>
      <c r="C60" s="349" t="s">
        <v>442</v>
      </c>
      <c r="D60" s="97"/>
      <c r="E60" s="97"/>
      <c r="F60" s="97"/>
      <c r="G60" s="97">
        <f t="shared" si="0"/>
        <v>0</v>
      </c>
      <c r="H60" s="97">
        <v>1</v>
      </c>
      <c r="I60" s="350"/>
    </row>
    <row r="61" spans="1:9" ht="33.75" hidden="1" customHeight="1">
      <c r="A61" s="114">
        <v>30060</v>
      </c>
      <c r="B61" s="115" t="s">
        <v>108</v>
      </c>
      <c r="C61" s="116" t="s">
        <v>444</v>
      </c>
      <c r="D61" s="113"/>
      <c r="E61" s="113">
        <v>1</v>
      </c>
      <c r="F61" s="113"/>
      <c r="G61" s="113">
        <f t="shared" si="0"/>
        <v>1</v>
      </c>
      <c r="H61" s="113">
        <v>1</v>
      </c>
      <c r="I61" s="117"/>
    </row>
    <row r="62" spans="1:9" ht="36.75" hidden="1" customHeight="1">
      <c r="A62" s="358">
        <v>30061</v>
      </c>
      <c r="B62" s="357" t="s">
        <v>109</v>
      </c>
      <c r="C62" s="349" t="s">
        <v>442</v>
      </c>
      <c r="D62" s="97"/>
      <c r="E62" s="97"/>
      <c r="F62" s="97"/>
      <c r="G62" s="97">
        <f t="shared" si="0"/>
        <v>0</v>
      </c>
      <c r="H62" s="97">
        <v>1</v>
      </c>
      <c r="I62" s="350"/>
    </row>
    <row r="63" spans="1:9" s="32" customFormat="1" ht="35.25" customHeight="1">
      <c r="A63" s="114">
        <v>30062</v>
      </c>
      <c r="B63" s="118" t="s">
        <v>111</v>
      </c>
      <c r="C63" s="181" t="s">
        <v>444</v>
      </c>
      <c r="D63" s="182">
        <v>1</v>
      </c>
      <c r="E63" s="182">
        <v>1</v>
      </c>
      <c r="F63" s="495">
        <v>1</v>
      </c>
      <c r="G63" s="113">
        <f t="shared" si="0"/>
        <v>3</v>
      </c>
      <c r="H63" s="182">
        <v>1</v>
      </c>
      <c r="I63" s="183"/>
    </row>
    <row r="64" spans="1:9" ht="42" hidden="1" customHeight="1">
      <c r="A64" s="358">
        <v>30064</v>
      </c>
      <c r="B64" s="352" t="s">
        <v>112</v>
      </c>
      <c r="C64" s="353" t="s">
        <v>439</v>
      </c>
      <c r="D64" s="97"/>
      <c r="E64" s="97"/>
      <c r="F64" s="97"/>
      <c r="G64" s="97">
        <f t="shared" si="0"/>
        <v>0</v>
      </c>
      <c r="H64" s="97"/>
      <c r="I64" s="359" t="s">
        <v>456</v>
      </c>
    </row>
    <row r="65" spans="1:10" ht="39" hidden="1" customHeight="1">
      <c r="A65" s="358">
        <v>30065</v>
      </c>
      <c r="B65" s="356" t="s">
        <v>113</v>
      </c>
      <c r="C65" s="349" t="s">
        <v>442</v>
      </c>
      <c r="D65" s="97"/>
      <c r="E65" s="97"/>
      <c r="F65" s="97"/>
      <c r="G65" s="97">
        <f t="shared" si="0"/>
        <v>0</v>
      </c>
      <c r="H65" s="97">
        <v>1</v>
      </c>
      <c r="I65" s="350"/>
    </row>
    <row r="66" spans="1:10" s="32" customFormat="1" ht="43.5" customHeight="1">
      <c r="A66" s="447">
        <v>30066</v>
      </c>
      <c r="B66" s="459" t="s">
        <v>115</v>
      </c>
      <c r="C66" s="449" t="s">
        <v>587</v>
      </c>
      <c r="D66" s="460"/>
      <c r="E66" s="460"/>
      <c r="F66" s="460">
        <v>1</v>
      </c>
      <c r="G66" s="450">
        <f t="shared" si="0"/>
        <v>1</v>
      </c>
      <c r="H66" s="460">
        <v>1</v>
      </c>
      <c r="I66" s="453" t="s">
        <v>462</v>
      </c>
    </row>
    <row r="67" spans="1:10" ht="42" hidden="1" customHeight="1">
      <c r="A67" s="358">
        <v>30067</v>
      </c>
      <c r="B67" s="357" t="s">
        <v>116</v>
      </c>
      <c r="C67" s="353" t="s">
        <v>439</v>
      </c>
      <c r="D67" s="97"/>
      <c r="E67" s="97"/>
      <c r="F67" s="97"/>
      <c r="G67" s="97">
        <f t="shared" ref="G67:G129" si="1">SUM(D67:F67)</f>
        <v>0</v>
      </c>
      <c r="H67" s="97"/>
      <c r="I67" s="354" t="s">
        <v>457</v>
      </c>
      <c r="J67" s="7"/>
    </row>
    <row r="68" spans="1:10" ht="33" hidden="1" customHeight="1">
      <c r="A68" s="358">
        <v>30068</v>
      </c>
      <c r="B68" s="357" t="s">
        <v>117</v>
      </c>
      <c r="C68" s="349" t="s">
        <v>442</v>
      </c>
      <c r="D68" s="97"/>
      <c r="E68" s="97"/>
      <c r="F68" s="97"/>
      <c r="G68" s="97">
        <f t="shared" si="1"/>
        <v>0</v>
      </c>
      <c r="H68" s="97">
        <v>1</v>
      </c>
      <c r="I68" s="350"/>
    </row>
    <row r="69" spans="1:10" ht="37.5" customHeight="1">
      <c r="A69" s="114">
        <v>30069</v>
      </c>
      <c r="B69" s="455" t="s">
        <v>118</v>
      </c>
      <c r="C69" s="457" t="s">
        <v>444</v>
      </c>
      <c r="D69" s="113"/>
      <c r="E69" s="113"/>
      <c r="F69" s="493">
        <v>1</v>
      </c>
      <c r="G69" s="113">
        <f t="shared" si="1"/>
        <v>1</v>
      </c>
      <c r="H69" s="113">
        <v>1</v>
      </c>
      <c r="I69" s="117"/>
    </row>
    <row r="70" spans="1:10" ht="36" hidden="1" customHeight="1">
      <c r="A70" s="358">
        <v>30070</v>
      </c>
      <c r="B70" s="352" t="s">
        <v>119</v>
      </c>
      <c r="C70" s="349" t="s">
        <v>442</v>
      </c>
      <c r="D70" s="97"/>
      <c r="E70" s="97"/>
      <c r="F70" s="97"/>
      <c r="G70" s="97">
        <f t="shared" si="1"/>
        <v>0</v>
      </c>
      <c r="H70" s="97">
        <v>1</v>
      </c>
      <c r="I70" s="350"/>
    </row>
    <row r="71" spans="1:10" ht="36" hidden="1" customHeight="1">
      <c r="A71" s="358">
        <v>30071</v>
      </c>
      <c r="B71" s="357" t="s">
        <v>120</v>
      </c>
      <c r="C71" s="349" t="s">
        <v>442</v>
      </c>
      <c r="D71" s="97"/>
      <c r="E71" s="97"/>
      <c r="F71" s="97"/>
      <c r="G71" s="97">
        <f t="shared" si="1"/>
        <v>0</v>
      </c>
      <c r="H71" s="97">
        <v>1</v>
      </c>
      <c r="I71" s="350"/>
    </row>
    <row r="72" spans="1:10" ht="34.5" hidden="1" customHeight="1">
      <c r="A72" s="358">
        <v>30072</v>
      </c>
      <c r="B72" s="352" t="s">
        <v>121</v>
      </c>
      <c r="C72" s="349" t="s">
        <v>442</v>
      </c>
      <c r="D72" s="97"/>
      <c r="E72" s="97"/>
      <c r="F72" s="97"/>
      <c r="G72" s="97">
        <f t="shared" si="1"/>
        <v>0</v>
      </c>
      <c r="H72" s="97">
        <v>1</v>
      </c>
      <c r="I72" s="350"/>
    </row>
    <row r="73" spans="1:10" ht="39" hidden="1" customHeight="1">
      <c r="A73" s="358">
        <v>30073</v>
      </c>
      <c r="B73" s="357" t="s">
        <v>122</v>
      </c>
      <c r="C73" s="349" t="s">
        <v>442</v>
      </c>
      <c r="D73" s="97"/>
      <c r="E73" s="97"/>
      <c r="F73" s="97"/>
      <c r="G73" s="97">
        <f t="shared" si="1"/>
        <v>0</v>
      </c>
      <c r="H73" s="97">
        <v>1</v>
      </c>
      <c r="I73" s="350"/>
    </row>
    <row r="74" spans="1:10" ht="33.75" hidden="1" customHeight="1">
      <c r="A74" s="358">
        <v>30074</v>
      </c>
      <c r="B74" s="352" t="s">
        <v>123</v>
      </c>
      <c r="C74" s="353" t="s">
        <v>439</v>
      </c>
      <c r="D74" s="97"/>
      <c r="E74" s="97"/>
      <c r="F74" s="97"/>
      <c r="G74" s="97">
        <f t="shared" si="1"/>
        <v>0</v>
      </c>
      <c r="H74" s="97"/>
      <c r="I74" s="359" t="s">
        <v>458</v>
      </c>
    </row>
    <row r="75" spans="1:10" ht="32.25" hidden="1" customHeight="1">
      <c r="A75" s="358">
        <v>30075</v>
      </c>
      <c r="B75" s="352" t="s">
        <v>124</v>
      </c>
      <c r="C75" s="349" t="s">
        <v>442</v>
      </c>
      <c r="D75" s="97"/>
      <c r="E75" s="97"/>
      <c r="F75" s="97"/>
      <c r="G75" s="97">
        <f t="shared" si="1"/>
        <v>0</v>
      </c>
      <c r="H75" s="97">
        <v>1</v>
      </c>
      <c r="I75" s="350"/>
    </row>
    <row r="76" spans="1:10" ht="30.75" hidden="1" customHeight="1">
      <c r="A76" s="358">
        <v>30076</v>
      </c>
      <c r="B76" s="352" t="s">
        <v>125</v>
      </c>
      <c r="C76" s="349" t="s">
        <v>442</v>
      </c>
      <c r="D76" s="97"/>
      <c r="E76" s="97"/>
      <c r="F76" s="97"/>
      <c r="G76" s="97">
        <f t="shared" si="1"/>
        <v>0</v>
      </c>
      <c r="H76" s="97">
        <v>1</v>
      </c>
      <c r="I76" s="350"/>
    </row>
    <row r="77" spans="1:10" ht="31.5" hidden="1" customHeight="1">
      <c r="A77" s="358">
        <v>30077</v>
      </c>
      <c r="B77" s="352" t="s">
        <v>127</v>
      </c>
      <c r="C77" s="349" t="s">
        <v>442</v>
      </c>
      <c r="D77" s="97"/>
      <c r="E77" s="97"/>
      <c r="F77" s="97"/>
      <c r="G77" s="97">
        <f t="shared" si="1"/>
        <v>0</v>
      </c>
      <c r="H77" s="97">
        <v>1</v>
      </c>
      <c r="I77" s="350"/>
    </row>
    <row r="78" spans="1:10" ht="33" hidden="1" customHeight="1">
      <c r="A78" s="358">
        <v>30079</v>
      </c>
      <c r="B78" s="356" t="s">
        <v>128</v>
      </c>
      <c r="C78" s="353" t="s">
        <v>439</v>
      </c>
      <c r="D78" s="97"/>
      <c r="E78" s="97"/>
      <c r="F78" s="97"/>
      <c r="G78" s="97">
        <f t="shared" si="1"/>
        <v>0</v>
      </c>
      <c r="H78" s="97"/>
      <c r="I78" s="359" t="s">
        <v>459</v>
      </c>
    </row>
    <row r="79" spans="1:10" ht="42.75" hidden="1" customHeight="1">
      <c r="A79" s="358">
        <v>30080</v>
      </c>
      <c r="B79" s="352" t="s">
        <v>130</v>
      </c>
      <c r="C79" s="349" t="s">
        <v>442</v>
      </c>
      <c r="D79" s="97"/>
      <c r="E79" s="97"/>
      <c r="F79" s="97"/>
      <c r="G79" s="97">
        <f t="shared" si="1"/>
        <v>0</v>
      </c>
      <c r="H79" s="97">
        <v>1</v>
      </c>
      <c r="I79" s="350"/>
    </row>
    <row r="80" spans="1:10" ht="47.25" customHeight="1">
      <c r="A80" s="114">
        <v>30081</v>
      </c>
      <c r="B80" s="115" t="s">
        <v>131</v>
      </c>
      <c r="C80" s="116" t="s">
        <v>427</v>
      </c>
      <c r="D80" s="113"/>
      <c r="E80" s="113"/>
      <c r="F80" s="493">
        <v>1</v>
      </c>
      <c r="G80" s="113">
        <f t="shared" si="1"/>
        <v>1</v>
      </c>
      <c r="H80" s="113">
        <v>1</v>
      </c>
      <c r="I80" s="117"/>
    </row>
    <row r="81" spans="1:10" s="7" customFormat="1" ht="45.75" hidden="1" customHeight="1">
      <c r="A81" s="358">
        <v>30082</v>
      </c>
      <c r="B81" s="356" t="s">
        <v>5</v>
      </c>
      <c r="C81" s="349" t="s">
        <v>442</v>
      </c>
      <c r="D81" s="97"/>
      <c r="E81" s="97"/>
      <c r="F81" s="97"/>
      <c r="G81" s="97">
        <f t="shared" si="1"/>
        <v>0</v>
      </c>
      <c r="H81" s="102">
        <v>1</v>
      </c>
      <c r="I81" s="359"/>
    </row>
    <row r="82" spans="1:10" s="7" customFormat="1" ht="42" hidden="1" customHeight="1">
      <c r="A82" s="358">
        <v>30083</v>
      </c>
      <c r="B82" s="356" t="s">
        <v>133</v>
      </c>
      <c r="C82" s="349" t="s">
        <v>442</v>
      </c>
      <c r="D82" s="97"/>
      <c r="E82" s="97"/>
      <c r="F82" s="97"/>
      <c r="G82" s="97">
        <f t="shared" si="1"/>
        <v>0</v>
      </c>
      <c r="H82" s="102">
        <v>1</v>
      </c>
      <c r="I82" s="359"/>
    </row>
    <row r="83" spans="1:10" ht="44.25" customHeight="1">
      <c r="A83" s="114">
        <v>30084</v>
      </c>
      <c r="B83" s="115" t="s">
        <v>134</v>
      </c>
      <c r="C83" s="116" t="s">
        <v>427</v>
      </c>
      <c r="D83" s="113">
        <v>1</v>
      </c>
      <c r="E83" s="113"/>
      <c r="F83" s="493">
        <v>1</v>
      </c>
      <c r="G83" s="113">
        <f t="shared" si="1"/>
        <v>2</v>
      </c>
      <c r="H83" s="113">
        <v>1</v>
      </c>
      <c r="I83" s="117"/>
    </row>
    <row r="84" spans="1:10" ht="40.5" hidden="1" customHeight="1">
      <c r="A84" s="358">
        <v>30085</v>
      </c>
      <c r="B84" s="357" t="s">
        <v>135</v>
      </c>
      <c r="C84" s="349" t="s">
        <v>442</v>
      </c>
      <c r="D84" s="97"/>
      <c r="E84" s="97"/>
      <c r="F84" s="97"/>
      <c r="G84" s="97">
        <f t="shared" si="1"/>
        <v>0</v>
      </c>
      <c r="H84" s="97">
        <v>1</v>
      </c>
      <c r="I84" s="350"/>
    </row>
    <row r="85" spans="1:10" ht="30.75" hidden="1" customHeight="1">
      <c r="A85" s="358">
        <v>30086</v>
      </c>
      <c r="B85" s="352" t="s">
        <v>136</v>
      </c>
      <c r="C85" s="349" t="s">
        <v>442</v>
      </c>
      <c r="D85" s="97"/>
      <c r="E85" s="97"/>
      <c r="F85" s="97"/>
      <c r="G85" s="97">
        <f t="shared" si="1"/>
        <v>0</v>
      </c>
      <c r="H85" s="97">
        <v>1</v>
      </c>
      <c r="I85" s="359"/>
      <c r="J85" s="7"/>
    </row>
    <row r="86" spans="1:10" ht="33" hidden="1" customHeight="1">
      <c r="A86" s="358">
        <v>30087</v>
      </c>
      <c r="B86" s="357" t="s">
        <v>137</v>
      </c>
      <c r="C86" s="353" t="s">
        <v>439</v>
      </c>
      <c r="D86" s="97"/>
      <c r="E86" s="97"/>
      <c r="F86" s="97"/>
      <c r="G86" s="97">
        <f t="shared" si="1"/>
        <v>0</v>
      </c>
      <c r="H86" s="97"/>
      <c r="I86" s="359" t="s">
        <v>460</v>
      </c>
    </row>
    <row r="87" spans="1:10" ht="30.75" hidden="1" customHeight="1">
      <c r="A87" s="358">
        <v>30088</v>
      </c>
      <c r="B87" s="355" t="s">
        <v>138</v>
      </c>
      <c r="C87" s="353" t="s">
        <v>439</v>
      </c>
      <c r="D87" s="97"/>
      <c r="E87" s="97"/>
      <c r="F87" s="97"/>
      <c r="G87" s="97">
        <f t="shared" si="1"/>
        <v>0</v>
      </c>
      <c r="H87" s="97"/>
      <c r="I87" s="359" t="s">
        <v>429</v>
      </c>
      <c r="J87" s="7"/>
    </row>
    <row r="88" spans="1:10" ht="45" hidden="1" customHeight="1">
      <c r="A88" s="358">
        <v>30089</v>
      </c>
      <c r="B88" s="357" t="s">
        <v>139</v>
      </c>
      <c r="C88" s="349" t="s">
        <v>442</v>
      </c>
      <c r="D88" s="97"/>
      <c r="E88" s="97"/>
      <c r="F88" s="97"/>
      <c r="G88" s="97">
        <f t="shared" si="1"/>
        <v>0</v>
      </c>
      <c r="H88" s="97">
        <v>1</v>
      </c>
      <c r="I88" s="350"/>
    </row>
    <row r="89" spans="1:10" ht="39" hidden="1" customHeight="1">
      <c r="A89" s="358">
        <v>30090</v>
      </c>
      <c r="B89" s="352" t="s">
        <v>140</v>
      </c>
      <c r="C89" s="353" t="s">
        <v>439</v>
      </c>
      <c r="D89" s="97"/>
      <c r="E89" s="97"/>
      <c r="F89" s="97"/>
      <c r="G89" s="97">
        <f t="shared" si="1"/>
        <v>0</v>
      </c>
      <c r="H89" s="97"/>
      <c r="I89" s="359" t="s">
        <v>461</v>
      </c>
    </row>
    <row r="90" spans="1:10" ht="44.25" customHeight="1">
      <c r="A90" s="51">
        <v>30091</v>
      </c>
      <c r="B90" s="57" t="s">
        <v>141</v>
      </c>
      <c r="C90" s="53" t="s">
        <v>588</v>
      </c>
      <c r="D90" s="54"/>
      <c r="E90" s="54">
        <v>1</v>
      </c>
      <c r="F90" s="493">
        <v>1</v>
      </c>
      <c r="G90" s="113">
        <f t="shared" si="1"/>
        <v>2</v>
      </c>
      <c r="H90" s="54">
        <v>1</v>
      </c>
      <c r="I90" s="64" t="s">
        <v>448</v>
      </c>
    </row>
    <row r="91" spans="1:10" ht="31.5" customHeight="1">
      <c r="A91" s="114">
        <v>30092</v>
      </c>
      <c r="B91" s="118" t="s">
        <v>142</v>
      </c>
      <c r="C91" s="116" t="s">
        <v>427</v>
      </c>
      <c r="D91" s="113">
        <v>1</v>
      </c>
      <c r="E91" s="113"/>
      <c r="F91" s="493">
        <v>1</v>
      </c>
      <c r="G91" s="113">
        <f t="shared" si="1"/>
        <v>2</v>
      </c>
      <c r="H91" s="113">
        <v>1</v>
      </c>
      <c r="I91" s="117"/>
    </row>
    <row r="92" spans="1:10" ht="32.25" hidden="1" customHeight="1">
      <c r="A92" s="358">
        <v>30093</v>
      </c>
      <c r="B92" s="355" t="s">
        <v>143</v>
      </c>
      <c r="C92" s="353" t="s">
        <v>439</v>
      </c>
      <c r="D92" s="97"/>
      <c r="E92" s="97"/>
      <c r="F92" s="97"/>
      <c r="G92" s="97">
        <f t="shared" si="1"/>
        <v>0</v>
      </c>
      <c r="H92" s="97"/>
      <c r="I92" s="359" t="s">
        <v>431</v>
      </c>
    </row>
    <row r="93" spans="1:10" ht="38.25" customHeight="1">
      <c r="A93" s="447">
        <v>30095</v>
      </c>
      <c r="B93" s="456" t="s">
        <v>144</v>
      </c>
      <c r="C93" s="449" t="s">
        <v>490</v>
      </c>
      <c r="D93" s="450"/>
      <c r="E93" s="450"/>
      <c r="F93" s="450">
        <v>1</v>
      </c>
      <c r="G93" s="450">
        <f t="shared" si="1"/>
        <v>1</v>
      </c>
      <c r="H93" s="450"/>
      <c r="I93" s="452" t="s">
        <v>454</v>
      </c>
    </row>
    <row r="94" spans="1:10" ht="35.25" hidden="1" customHeight="1">
      <c r="A94" s="358">
        <v>30096</v>
      </c>
      <c r="B94" s="352" t="s">
        <v>145</v>
      </c>
      <c r="C94" s="349" t="s">
        <v>442</v>
      </c>
      <c r="D94" s="97"/>
      <c r="E94" s="97"/>
      <c r="F94" s="97"/>
      <c r="G94" s="97">
        <f t="shared" si="1"/>
        <v>0</v>
      </c>
      <c r="H94" s="97">
        <v>1</v>
      </c>
      <c r="I94" s="354" t="s">
        <v>683</v>
      </c>
    </row>
    <row r="95" spans="1:10" ht="36.75" customHeight="1">
      <c r="A95" s="447">
        <v>30097</v>
      </c>
      <c r="B95" s="448" t="s">
        <v>146</v>
      </c>
      <c r="C95" s="449" t="s">
        <v>490</v>
      </c>
      <c r="D95" s="450"/>
      <c r="E95" s="450"/>
      <c r="F95" s="450">
        <v>1</v>
      </c>
      <c r="G95" s="450">
        <f t="shared" si="1"/>
        <v>1</v>
      </c>
      <c r="H95" s="450"/>
      <c r="I95" s="451" t="s">
        <v>452</v>
      </c>
    </row>
    <row r="96" spans="1:10" ht="37.5" hidden="1" customHeight="1">
      <c r="A96" s="358">
        <v>30098</v>
      </c>
      <c r="B96" s="355" t="s">
        <v>147</v>
      </c>
      <c r="C96" s="353" t="s">
        <v>439</v>
      </c>
      <c r="D96" s="97"/>
      <c r="E96" s="97"/>
      <c r="F96" s="97"/>
      <c r="G96" s="97">
        <f t="shared" si="1"/>
        <v>0</v>
      </c>
      <c r="H96" s="97"/>
      <c r="I96" s="354" t="s">
        <v>462</v>
      </c>
    </row>
    <row r="97" spans="1:9" ht="35.25" customHeight="1">
      <c r="A97" s="447">
        <v>30099</v>
      </c>
      <c r="B97" s="456" t="s">
        <v>148</v>
      </c>
      <c r="C97" s="449" t="s">
        <v>539</v>
      </c>
      <c r="D97" s="450"/>
      <c r="E97" s="450"/>
      <c r="F97" s="450">
        <v>1</v>
      </c>
      <c r="G97" s="450">
        <f t="shared" si="1"/>
        <v>1</v>
      </c>
      <c r="H97" s="450"/>
      <c r="I97" s="453" t="s">
        <v>455</v>
      </c>
    </row>
    <row r="98" spans="1:9" ht="32.25" hidden="1" customHeight="1">
      <c r="A98" s="358">
        <v>30100</v>
      </c>
      <c r="B98" s="357" t="s">
        <v>149</v>
      </c>
      <c r="C98" s="349" t="s">
        <v>442</v>
      </c>
      <c r="D98" s="97"/>
      <c r="E98" s="97"/>
      <c r="F98" s="97"/>
      <c r="G98" s="97">
        <f t="shared" si="1"/>
        <v>0</v>
      </c>
      <c r="H98" s="97">
        <v>1</v>
      </c>
      <c r="I98" s="350"/>
    </row>
    <row r="99" spans="1:9" ht="33.75" hidden="1" customHeight="1">
      <c r="A99" s="358">
        <v>30101</v>
      </c>
      <c r="B99" s="352" t="s">
        <v>150</v>
      </c>
      <c r="C99" s="349" t="s">
        <v>442</v>
      </c>
      <c r="D99" s="97"/>
      <c r="E99" s="97"/>
      <c r="F99" s="97"/>
      <c r="G99" s="97">
        <f t="shared" si="1"/>
        <v>0</v>
      </c>
      <c r="H99" s="97">
        <v>1</v>
      </c>
      <c r="I99" s="350"/>
    </row>
    <row r="100" spans="1:9" ht="35.25" hidden="1" customHeight="1">
      <c r="A100" s="358">
        <v>30102</v>
      </c>
      <c r="B100" s="357" t="s">
        <v>152</v>
      </c>
      <c r="C100" s="349" t="s">
        <v>442</v>
      </c>
      <c r="D100" s="97"/>
      <c r="E100" s="97"/>
      <c r="F100" s="97"/>
      <c r="G100" s="97">
        <f t="shared" si="1"/>
        <v>0</v>
      </c>
      <c r="H100" s="97">
        <v>1</v>
      </c>
      <c r="I100" s="350"/>
    </row>
    <row r="101" spans="1:9" ht="33" hidden="1" customHeight="1">
      <c r="A101" s="358">
        <v>30103</v>
      </c>
      <c r="B101" s="356" t="s">
        <v>153</v>
      </c>
      <c r="C101" s="349" t="s">
        <v>442</v>
      </c>
      <c r="D101" s="97"/>
      <c r="E101" s="97"/>
      <c r="F101" s="97"/>
      <c r="G101" s="97">
        <f t="shared" si="1"/>
        <v>0</v>
      </c>
      <c r="H101" s="97">
        <v>1</v>
      </c>
      <c r="I101" s="350"/>
    </row>
    <row r="102" spans="1:9" ht="39" hidden="1" customHeight="1">
      <c r="A102" s="358">
        <v>30104</v>
      </c>
      <c r="B102" s="352" t="s">
        <v>154</v>
      </c>
      <c r="C102" s="353" t="s">
        <v>439</v>
      </c>
      <c r="D102" s="97"/>
      <c r="E102" s="97"/>
      <c r="F102" s="97"/>
      <c r="G102" s="97">
        <f t="shared" si="1"/>
        <v>0</v>
      </c>
      <c r="H102" s="97"/>
      <c r="I102" s="354" t="s">
        <v>463</v>
      </c>
    </row>
    <row r="103" spans="1:9" ht="36" hidden="1" customHeight="1">
      <c r="A103" s="358">
        <v>30105</v>
      </c>
      <c r="B103" s="352" t="s">
        <v>155</v>
      </c>
      <c r="C103" s="349" t="s">
        <v>442</v>
      </c>
      <c r="D103" s="97"/>
      <c r="E103" s="97"/>
      <c r="F103" s="97"/>
      <c r="G103" s="97">
        <f t="shared" si="1"/>
        <v>0</v>
      </c>
      <c r="H103" s="97">
        <v>1</v>
      </c>
      <c r="I103" s="350"/>
    </row>
    <row r="104" spans="1:9" ht="42" hidden="1" customHeight="1">
      <c r="A104" s="358">
        <v>30106</v>
      </c>
      <c r="B104" s="355" t="s">
        <v>156</v>
      </c>
      <c r="C104" s="353" t="s">
        <v>439</v>
      </c>
      <c r="D104" s="97"/>
      <c r="E104" s="97"/>
      <c r="F104" s="97"/>
      <c r="G104" s="97">
        <f t="shared" si="1"/>
        <v>0</v>
      </c>
      <c r="H104" s="97"/>
      <c r="I104" s="350" t="s">
        <v>430</v>
      </c>
    </row>
    <row r="105" spans="1:9" ht="30" hidden="1" customHeight="1">
      <c r="A105" s="358">
        <v>30107</v>
      </c>
      <c r="B105" s="352" t="s">
        <v>157</v>
      </c>
      <c r="C105" s="349" t="s">
        <v>442</v>
      </c>
      <c r="D105" s="97"/>
      <c r="E105" s="97"/>
      <c r="F105" s="97"/>
      <c r="G105" s="97">
        <f t="shared" si="1"/>
        <v>0</v>
      </c>
      <c r="H105" s="97">
        <v>1</v>
      </c>
      <c r="I105" s="350"/>
    </row>
    <row r="106" spans="1:9" ht="39" hidden="1" customHeight="1">
      <c r="A106" s="358">
        <v>30108</v>
      </c>
      <c r="B106" s="357" t="s">
        <v>159</v>
      </c>
      <c r="C106" s="349" t="s">
        <v>442</v>
      </c>
      <c r="D106" s="97"/>
      <c r="E106" s="97"/>
      <c r="F106" s="97"/>
      <c r="G106" s="97">
        <f t="shared" si="1"/>
        <v>0</v>
      </c>
      <c r="H106" s="97">
        <v>1</v>
      </c>
      <c r="I106" s="350"/>
    </row>
    <row r="107" spans="1:9" ht="31.5" hidden="1" customHeight="1">
      <c r="A107" s="358">
        <v>30109</v>
      </c>
      <c r="B107" s="352" t="s">
        <v>161</v>
      </c>
      <c r="C107" s="349" t="s">
        <v>442</v>
      </c>
      <c r="D107" s="97"/>
      <c r="E107" s="97"/>
      <c r="F107" s="97"/>
      <c r="G107" s="97">
        <f t="shared" si="1"/>
        <v>0</v>
      </c>
      <c r="H107" s="97">
        <v>1</v>
      </c>
      <c r="I107" s="350"/>
    </row>
    <row r="108" spans="1:9" ht="34.5" hidden="1" customHeight="1">
      <c r="A108" s="358">
        <v>30110</v>
      </c>
      <c r="B108" s="357" t="s">
        <v>162</v>
      </c>
      <c r="C108" s="349" t="s">
        <v>442</v>
      </c>
      <c r="D108" s="97"/>
      <c r="E108" s="97"/>
      <c r="F108" s="97"/>
      <c r="G108" s="97">
        <f t="shared" si="1"/>
        <v>0</v>
      </c>
      <c r="H108" s="97">
        <v>1</v>
      </c>
      <c r="I108" s="350"/>
    </row>
    <row r="109" spans="1:9" ht="29.25" hidden="1" customHeight="1">
      <c r="A109" s="358">
        <v>30111</v>
      </c>
      <c r="B109" s="352" t="s">
        <v>163</v>
      </c>
      <c r="C109" s="349" t="s">
        <v>442</v>
      </c>
      <c r="D109" s="97"/>
      <c r="E109" s="97"/>
      <c r="F109" s="97"/>
      <c r="G109" s="97">
        <f t="shared" si="1"/>
        <v>0</v>
      </c>
      <c r="H109" s="97">
        <v>1</v>
      </c>
      <c r="I109" s="350"/>
    </row>
    <row r="110" spans="1:9" ht="42" hidden="1" customHeight="1">
      <c r="A110" s="358">
        <v>30112</v>
      </c>
      <c r="B110" s="357" t="s">
        <v>164</v>
      </c>
      <c r="C110" s="349" t="s">
        <v>442</v>
      </c>
      <c r="D110" s="97"/>
      <c r="E110" s="97"/>
      <c r="F110" s="97"/>
      <c r="G110" s="97">
        <f t="shared" si="1"/>
        <v>0</v>
      </c>
      <c r="H110" s="97">
        <v>1</v>
      </c>
      <c r="I110" s="350"/>
    </row>
    <row r="111" spans="1:9" ht="37.5" hidden="1" customHeight="1">
      <c r="A111" s="358">
        <v>30113</v>
      </c>
      <c r="B111" s="352" t="s">
        <v>165</v>
      </c>
      <c r="C111" s="353" t="s">
        <v>439</v>
      </c>
      <c r="D111" s="97"/>
      <c r="E111" s="97"/>
      <c r="F111" s="97"/>
      <c r="G111" s="97">
        <f t="shared" si="1"/>
        <v>0</v>
      </c>
      <c r="H111" s="97"/>
      <c r="I111" s="354" t="s">
        <v>453</v>
      </c>
    </row>
    <row r="112" spans="1:9" ht="33.75" hidden="1" customHeight="1">
      <c r="A112" s="358">
        <v>30114</v>
      </c>
      <c r="B112" s="355" t="s">
        <v>166</v>
      </c>
      <c r="C112" s="349" t="s">
        <v>442</v>
      </c>
      <c r="D112" s="97"/>
      <c r="E112" s="97"/>
      <c r="F112" s="97"/>
      <c r="G112" s="97">
        <f t="shared" si="1"/>
        <v>0</v>
      </c>
      <c r="H112" s="97">
        <v>1</v>
      </c>
      <c r="I112" s="350"/>
    </row>
    <row r="113" spans="1:9" ht="38.25" hidden="1" customHeight="1">
      <c r="A113" s="358">
        <v>30115</v>
      </c>
      <c r="B113" s="352" t="s">
        <v>167</v>
      </c>
      <c r="C113" s="349" t="s">
        <v>442</v>
      </c>
      <c r="D113" s="97"/>
      <c r="E113" s="97"/>
      <c r="F113" s="97"/>
      <c r="G113" s="97">
        <f t="shared" si="1"/>
        <v>0</v>
      </c>
      <c r="H113" s="97">
        <v>1</v>
      </c>
      <c r="I113" s="350"/>
    </row>
    <row r="114" spans="1:9" ht="32.25" hidden="1" customHeight="1">
      <c r="A114" s="358">
        <v>30116</v>
      </c>
      <c r="B114" s="357" t="s">
        <v>168</v>
      </c>
      <c r="C114" s="349" t="s">
        <v>442</v>
      </c>
      <c r="D114" s="97"/>
      <c r="E114" s="97"/>
      <c r="F114" s="97"/>
      <c r="G114" s="97">
        <f t="shared" si="1"/>
        <v>0</v>
      </c>
      <c r="H114" s="97">
        <v>1</v>
      </c>
      <c r="I114" s="350"/>
    </row>
    <row r="115" spans="1:9" ht="39" hidden="1" customHeight="1">
      <c r="A115" s="358">
        <v>30117</v>
      </c>
      <c r="B115" s="352" t="s">
        <v>169</v>
      </c>
      <c r="C115" s="349" t="s">
        <v>442</v>
      </c>
      <c r="D115" s="97"/>
      <c r="E115" s="97"/>
      <c r="F115" s="97"/>
      <c r="G115" s="97">
        <f t="shared" si="1"/>
        <v>0</v>
      </c>
      <c r="H115" s="97">
        <v>1</v>
      </c>
      <c r="I115" s="350"/>
    </row>
    <row r="116" spans="1:9" ht="42" hidden="1" customHeight="1">
      <c r="A116" s="358">
        <v>30119</v>
      </c>
      <c r="B116" s="355" t="s">
        <v>171</v>
      </c>
      <c r="C116" s="349" t="s">
        <v>442</v>
      </c>
      <c r="D116" s="97"/>
      <c r="E116" s="97"/>
      <c r="F116" s="97"/>
      <c r="G116" s="97">
        <f t="shared" si="1"/>
        <v>0</v>
      </c>
      <c r="H116" s="97">
        <v>1</v>
      </c>
      <c r="I116" s="350"/>
    </row>
    <row r="117" spans="1:9" ht="35.25" hidden="1" customHeight="1">
      <c r="A117" s="114">
        <v>30120</v>
      </c>
      <c r="B117" s="118" t="s">
        <v>172</v>
      </c>
      <c r="C117" s="116" t="s">
        <v>1078</v>
      </c>
      <c r="D117" s="113">
        <v>1</v>
      </c>
      <c r="E117" s="113"/>
      <c r="F117" s="113"/>
      <c r="G117" s="113">
        <f t="shared" si="1"/>
        <v>1</v>
      </c>
      <c r="H117" s="113">
        <v>1</v>
      </c>
      <c r="I117" s="117"/>
    </row>
    <row r="118" spans="1:9" ht="40.5" hidden="1" customHeight="1">
      <c r="A118" s="358">
        <v>30121</v>
      </c>
      <c r="B118" s="355" t="s">
        <v>173</v>
      </c>
      <c r="C118" s="353" t="s">
        <v>439</v>
      </c>
      <c r="D118" s="97"/>
      <c r="E118" s="97"/>
      <c r="F118" s="97"/>
      <c r="G118" s="97">
        <f t="shared" si="1"/>
        <v>0</v>
      </c>
      <c r="H118" s="97"/>
      <c r="I118" s="359" t="s">
        <v>431</v>
      </c>
    </row>
    <row r="119" spans="1:9" s="31" customFormat="1" ht="33" hidden="1" customHeight="1">
      <c r="A119" s="358">
        <v>30122</v>
      </c>
      <c r="B119" s="356" t="s">
        <v>174</v>
      </c>
      <c r="C119" s="349" t="s">
        <v>442</v>
      </c>
      <c r="D119" s="362"/>
      <c r="E119" s="362"/>
      <c r="F119" s="362"/>
      <c r="G119" s="97">
        <f t="shared" si="1"/>
        <v>0</v>
      </c>
      <c r="H119" s="362">
        <v>1</v>
      </c>
      <c r="I119" s="363"/>
    </row>
    <row r="120" spans="1:9" ht="39.75" hidden="1" customHeight="1">
      <c r="A120" s="358">
        <v>30123</v>
      </c>
      <c r="B120" s="355" t="s">
        <v>175</v>
      </c>
      <c r="C120" s="349" t="s">
        <v>442</v>
      </c>
      <c r="D120" s="97"/>
      <c r="E120" s="97"/>
      <c r="F120" s="97"/>
      <c r="G120" s="97">
        <f t="shared" si="1"/>
        <v>0</v>
      </c>
      <c r="H120" s="97">
        <v>1</v>
      </c>
      <c r="I120" s="350"/>
    </row>
    <row r="121" spans="1:9" ht="52.5" hidden="1" customHeight="1">
      <c r="A121" s="358">
        <v>30124</v>
      </c>
      <c r="B121" s="352" t="s">
        <v>176</v>
      </c>
      <c r="C121" s="349" t="s">
        <v>442</v>
      </c>
      <c r="D121" s="97"/>
      <c r="E121" s="97"/>
      <c r="F121" s="97"/>
      <c r="G121" s="97">
        <f t="shared" si="1"/>
        <v>0</v>
      </c>
      <c r="H121" s="97">
        <v>1</v>
      </c>
      <c r="I121" s="350"/>
    </row>
    <row r="122" spans="1:9" ht="42" hidden="1" customHeight="1">
      <c r="A122" s="114">
        <v>30125</v>
      </c>
      <c r="B122" s="115" t="s">
        <v>177</v>
      </c>
      <c r="C122" s="116" t="s">
        <v>426</v>
      </c>
      <c r="D122" s="113">
        <v>1</v>
      </c>
      <c r="E122" s="113"/>
      <c r="F122" s="113"/>
      <c r="G122" s="113">
        <f t="shared" si="1"/>
        <v>1</v>
      </c>
      <c r="H122" s="113">
        <v>1</v>
      </c>
      <c r="I122" s="117"/>
    </row>
    <row r="123" spans="1:9" ht="46.5" hidden="1" customHeight="1">
      <c r="A123" s="358">
        <v>30126</v>
      </c>
      <c r="B123" s="352" t="s">
        <v>178</v>
      </c>
      <c r="C123" s="349" t="s">
        <v>442</v>
      </c>
      <c r="D123" s="97"/>
      <c r="E123" s="97"/>
      <c r="F123" s="97"/>
      <c r="G123" s="97">
        <f t="shared" si="1"/>
        <v>0</v>
      </c>
      <c r="H123" s="97">
        <v>1</v>
      </c>
      <c r="I123" s="350"/>
    </row>
    <row r="124" spans="1:9" ht="44.25" hidden="1" customHeight="1">
      <c r="A124" s="358">
        <v>30127</v>
      </c>
      <c r="B124" s="352" t="s">
        <v>179</v>
      </c>
      <c r="C124" s="349" t="s">
        <v>442</v>
      </c>
      <c r="D124" s="97"/>
      <c r="E124" s="97"/>
      <c r="F124" s="97"/>
      <c r="G124" s="97">
        <f t="shared" si="1"/>
        <v>0</v>
      </c>
      <c r="H124" s="97">
        <v>1</v>
      </c>
      <c r="I124" s="350"/>
    </row>
    <row r="125" spans="1:9" ht="36" customHeight="1">
      <c r="A125" s="114">
        <v>30128</v>
      </c>
      <c r="B125" s="115" t="s">
        <v>180</v>
      </c>
      <c r="C125" s="116" t="s">
        <v>444</v>
      </c>
      <c r="D125" s="113">
        <v>1</v>
      </c>
      <c r="E125" s="113">
        <v>1</v>
      </c>
      <c r="F125" s="493">
        <v>1</v>
      </c>
      <c r="G125" s="113">
        <f t="shared" si="1"/>
        <v>3</v>
      </c>
      <c r="H125" s="113">
        <v>1</v>
      </c>
      <c r="I125" s="117"/>
    </row>
    <row r="126" spans="1:9" ht="42.75" hidden="1" customHeight="1">
      <c r="A126" s="358">
        <v>30129</v>
      </c>
      <c r="B126" s="357" t="s">
        <v>182</v>
      </c>
      <c r="C126" s="349" t="s">
        <v>442</v>
      </c>
      <c r="D126" s="97"/>
      <c r="E126" s="97"/>
      <c r="F126" s="97"/>
      <c r="G126" s="97">
        <f t="shared" si="1"/>
        <v>0</v>
      </c>
      <c r="H126" s="97">
        <v>1</v>
      </c>
      <c r="I126" s="350"/>
    </row>
    <row r="127" spans="1:9" ht="41.25" hidden="1" customHeight="1">
      <c r="A127" s="358">
        <v>30130</v>
      </c>
      <c r="B127" s="352" t="s">
        <v>183</v>
      </c>
      <c r="C127" s="349" t="s">
        <v>442</v>
      </c>
      <c r="D127" s="102"/>
      <c r="E127" s="102"/>
      <c r="F127" s="102"/>
      <c r="G127" s="97">
        <f t="shared" si="1"/>
        <v>0</v>
      </c>
      <c r="H127" s="97">
        <v>1</v>
      </c>
      <c r="I127" s="350"/>
    </row>
    <row r="128" spans="1:9" ht="45.75" hidden="1" customHeight="1">
      <c r="A128" s="114">
        <v>30131</v>
      </c>
      <c r="B128" s="115" t="s">
        <v>184</v>
      </c>
      <c r="C128" s="116" t="s">
        <v>633</v>
      </c>
      <c r="D128" s="113">
        <v>1</v>
      </c>
      <c r="E128" s="113"/>
      <c r="F128" s="113"/>
      <c r="G128" s="113">
        <f t="shared" si="1"/>
        <v>1</v>
      </c>
      <c r="H128" s="113">
        <v>1</v>
      </c>
      <c r="I128" s="117"/>
    </row>
    <row r="129" spans="1:9" ht="39" hidden="1" customHeight="1">
      <c r="A129" s="358">
        <v>30132</v>
      </c>
      <c r="B129" s="352" t="s">
        <v>185</v>
      </c>
      <c r="C129" s="349" t="s">
        <v>442</v>
      </c>
      <c r="D129" s="97"/>
      <c r="E129" s="97"/>
      <c r="F129" s="97"/>
      <c r="G129" s="97">
        <f t="shared" si="1"/>
        <v>0</v>
      </c>
      <c r="H129" s="97">
        <v>1</v>
      </c>
      <c r="I129" s="350"/>
    </row>
    <row r="130" spans="1:9" ht="39" customHeight="1">
      <c r="A130" s="114">
        <v>30133</v>
      </c>
      <c r="B130" s="455" t="s">
        <v>186</v>
      </c>
      <c r="C130" s="116" t="s">
        <v>424</v>
      </c>
      <c r="D130" s="113"/>
      <c r="E130" s="113"/>
      <c r="F130" s="493">
        <v>1</v>
      </c>
      <c r="G130" s="113">
        <f t="shared" ref="G130:G193" si="2">SUM(D130:F130)</f>
        <v>1</v>
      </c>
      <c r="H130" s="113">
        <v>1</v>
      </c>
      <c r="I130" s="117"/>
    </row>
    <row r="131" spans="1:9" ht="52.5" hidden="1" customHeight="1">
      <c r="A131" s="358">
        <v>30134</v>
      </c>
      <c r="B131" s="352" t="s">
        <v>187</v>
      </c>
      <c r="C131" s="353" t="s">
        <v>439</v>
      </c>
      <c r="D131" s="97"/>
      <c r="E131" s="97"/>
      <c r="F131" s="97"/>
      <c r="G131" s="97">
        <f t="shared" si="2"/>
        <v>0</v>
      </c>
      <c r="H131" s="97"/>
      <c r="I131" s="359" t="s">
        <v>464</v>
      </c>
    </row>
    <row r="132" spans="1:9" ht="41.25" hidden="1" customHeight="1">
      <c r="A132" s="358">
        <v>30135</v>
      </c>
      <c r="B132" s="352" t="s">
        <v>188</v>
      </c>
      <c r="C132" s="349" t="s">
        <v>442</v>
      </c>
      <c r="D132" s="97"/>
      <c r="E132" s="97"/>
      <c r="F132" s="97"/>
      <c r="G132" s="97">
        <f t="shared" si="2"/>
        <v>0</v>
      </c>
      <c r="H132" s="97">
        <v>1</v>
      </c>
      <c r="I132" s="350"/>
    </row>
    <row r="133" spans="1:9" ht="41.25" hidden="1" customHeight="1">
      <c r="A133" s="447">
        <v>30136</v>
      </c>
      <c r="B133" s="456" t="s">
        <v>190</v>
      </c>
      <c r="C133" s="462" t="s">
        <v>539</v>
      </c>
      <c r="D133" s="450"/>
      <c r="E133" s="450">
        <v>1</v>
      </c>
      <c r="F133" s="450"/>
      <c r="G133" s="450">
        <f t="shared" si="2"/>
        <v>1</v>
      </c>
      <c r="H133" s="450"/>
      <c r="I133" s="453" t="s">
        <v>448</v>
      </c>
    </row>
    <row r="134" spans="1:9" ht="45.75" hidden="1" customHeight="1">
      <c r="A134" s="358">
        <v>30137</v>
      </c>
      <c r="B134" s="352" t="s">
        <v>191</v>
      </c>
      <c r="C134" s="353" t="s">
        <v>439</v>
      </c>
      <c r="D134" s="97"/>
      <c r="E134" s="97"/>
      <c r="F134" s="97"/>
      <c r="G134" s="97">
        <f t="shared" si="2"/>
        <v>0</v>
      </c>
      <c r="H134" s="97"/>
      <c r="I134" s="354" t="s">
        <v>465</v>
      </c>
    </row>
    <row r="135" spans="1:9" ht="45" hidden="1" customHeight="1">
      <c r="A135" s="358">
        <v>30138</v>
      </c>
      <c r="B135" s="352" t="s">
        <v>192</v>
      </c>
      <c r="C135" s="349" t="s">
        <v>442</v>
      </c>
      <c r="D135" s="97"/>
      <c r="E135" s="97"/>
      <c r="F135" s="97"/>
      <c r="G135" s="97">
        <f t="shared" si="2"/>
        <v>0</v>
      </c>
      <c r="H135" s="97">
        <v>1</v>
      </c>
      <c r="I135" s="350"/>
    </row>
    <row r="136" spans="1:9" ht="37.5" hidden="1" customHeight="1">
      <c r="A136" s="358">
        <v>30139</v>
      </c>
      <c r="B136" s="356" t="s">
        <v>193</v>
      </c>
      <c r="C136" s="349" t="s">
        <v>442</v>
      </c>
      <c r="D136" s="97"/>
      <c r="E136" s="97"/>
      <c r="F136" s="97"/>
      <c r="G136" s="97">
        <f t="shared" si="2"/>
        <v>0</v>
      </c>
      <c r="H136" s="97">
        <v>1</v>
      </c>
      <c r="I136" s="350"/>
    </row>
    <row r="137" spans="1:9" ht="42" hidden="1" customHeight="1">
      <c r="A137" s="358">
        <v>30140</v>
      </c>
      <c r="B137" s="357" t="s">
        <v>194</v>
      </c>
      <c r="C137" s="349" t="s">
        <v>442</v>
      </c>
      <c r="D137" s="97"/>
      <c r="E137" s="97"/>
      <c r="F137" s="97"/>
      <c r="G137" s="97">
        <f t="shared" si="2"/>
        <v>0</v>
      </c>
      <c r="H137" s="97">
        <v>1</v>
      </c>
      <c r="I137" s="350"/>
    </row>
    <row r="138" spans="1:9" ht="41.25" customHeight="1">
      <c r="A138" s="114">
        <v>30141</v>
      </c>
      <c r="B138" s="118" t="s">
        <v>195</v>
      </c>
      <c r="C138" s="116" t="s">
        <v>427</v>
      </c>
      <c r="D138" s="113"/>
      <c r="E138" s="113">
        <v>1</v>
      </c>
      <c r="F138" s="493">
        <v>1</v>
      </c>
      <c r="G138" s="113">
        <f t="shared" si="2"/>
        <v>2</v>
      </c>
      <c r="H138" s="113">
        <v>1</v>
      </c>
      <c r="I138" s="117"/>
    </row>
    <row r="139" spans="1:9" ht="49.5" hidden="1" customHeight="1">
      <c r="A139" s="358">
        <v>30142</v>
      </c>
      <c r="B139" s="356" t="s">
        <v>196</v>
      </c>
      <c r="C139" s="349" t="s">
        <v>442</v>
      </c>
      <c r="D139" s="97"/>
      <c r="E139" s="97"/>
      <c r="F139" s="97"/>
      <c r="G139" s="97">
        <f t="shared" si="2"/>
        <v>0</v>
      </c>
      <c r="H139" s="97">
        <v>1</v>
      </c>
      <c r="I139" s="350"/>
    </row>
    <row r="140" spans="1:9" ht="40.5" hidden="1" customHeight="1">
      <c r="A140" s="358">
        <v>30143</v>
      </c>
      <c r="B140" s="352" t="s">
        <v>197</v>
      </c>
      <c r="C140" s="349" t="s">
        <v>442</v>
      </c>
      <c r="D140" s="97"/>
      <c r="E140" s="97"/>
      <c r="F140" s="97"/>
      <c r="G140" s="97">
        <f t="shared" si="2"/>
        <v>0</v>
      </c>
      <c r="H140" s="97">
        <v>1</v>
      </c>
      <c r="I140" s="350"/>
    </row>
    <row r="141" spans="1:9" ht="33" hidden="1" customHeight="1">
      <c r="A141" s="358">
        <v>30144</v>
      </c>
      <c r="B141" s="355" t="s">
        <v>198</v>
      </c>
      <c r="C141" s="353" t="s">
        <v>439</v>
      </c>
      <c r="D141" s="97"/>
      <c r="E141" s="97"/>
      <c r="F141" s="97"/>
      <c r="G141" s="97">
        <f t="shared" si="2"/>
        <v>0</v>
      </c>
      <c r="H141" s="97"/>
      <c r="I141" s="359" t="s">
        <v>429</v>
      </c>
    </row>
    <row r="142" spans="1:9" ht="42.75" hidden="1" customHeight="1">
      <c r="A142" s="114">
        <v>30145</v>
      </c>
      <c r="B142" s="115" t="s">
        <v>199</v>
      </c>
      <c r="C142" s="116" t="s">
        <v>428</v>
      </c>
      <c r="D142" s="113">
        <v>1</v>
      </c>
      <c r="E142" s="113"/>
      <c r="F142" s="113"/>
      <c r="G142" s="113">
        <f t="shared" si="2"/>
        <v>1</v>
      </c>
      <c r="H142" s="113">
        <v>1</v>
      </c>
      <c r="I142" s="117"/>
    </row>
    <row r="143" spans="1:9" ht="42.75" customHeight="1">
      <c r="A143" s="114">
        <v>30146</v>
      </c>
      <c r="B143" s="455" t="s">
        <v>200</v>
      </c>
      <c r="C143" s="116" t="s">
        <v>424</v>
      </c>
      <c r="D143" s="113"/>
      <c r="E143" s="113"/>
      <c r="F143" s="493">
        <v>1</v>
      </c>
      <c r="G143" s="113">
        <f t="shared" si="2"/>
        <v>1</v>
      </c>
      <c r="H143" s="113">
        <v>1</v>
      </c>
      <c r="I143" s="117"/>
    </row>
    <row r="144" spans="1:9" ht="42.75" hidden="1" customHeight="1">
      <c r="A144" s="358">
        <v>30147</v>
      </c>
      <c r="B144" s="357" t="s">
        <v>201</v>
      </c>
      <c r="C144" s="349" t="s">
        <v>442</v>
      </c>
      <c r="D144" s="97"/>
      <c r="E144" s="97"/>
      <c r="F144" s="97"/>
      <c r="G144" s="97">
        <f t="shared" si="2"/>
        <v>0</v>
      </c>
      <c r="H144" s="97">
        <v>1</v>
      </c>
      <c r="I144" s="350"/>
    </row>
    <row r="145" spans="1:9" ht="37.5" hidden="1" customHeight="1">
      <c r="A145" s="358">
        <v>30148</v>
      </c>
      <c r="B145" s="355" t="s">
        <v>202</v>
      </c>
      <c r="C145" s="353" t="s">
        <v>439</v>
      </c>
      <c r="D145" s="97"/>
      <c r="E145" s="97"/>
      <c r="F145" s="97"/>
      <c r="G145" s="97">
        <f t="shared" si="2"/>
        <v>0</v>
      </c>
      <c r="H145" s="97"/>
      <c r="I145" s="359" t="s">
        <v>431</v>
      </c>
    </row>
    <row r="146" spans="1:9" ht="42" customHeight="1">
      <c r="A146" s="114">
        <v>30149</v>
      </c>
      <c r="B146" s="115" t="s">
        <v>203</v>
      </c>
      <c r="C146" s="116" t="s">
        <v>427</v>
      </c>
      <c r="D146" s="113"/>
      <c r="E146" s="113"/>
      <c r="F146" s="493">
        <v>1</v>
      </c>
      <c r="G146" s="113">
        <f t="shared" si="2"/>
        <v>1</v>
      </c>
      <c r="H146" s="113">
        <v>1</v>
      </c>
      <c r="I146" s="117"/>
    </row>
    <row r="147" spans="1:9" ht="50.25" hidden="1" customHeight="1">
      <c r="A147" s="358">
        <v>30150</v>
      </c>
      <c r="B147" s="355" t="s">
        <v>205</v>
      </c>
      <c r="C147" s="353" t="s">
        <v>439</v>
      </c>
      <c r="D147" s="97"/>
      <c r="E147" s="97"/>
      <c r="F147" s="97"/>
      <c r="G147" s="97">
        <f t="shared" si="2"/>
        <v>0</v>
      </c>
      <c r="H147" s="97"/>
      <c r="I147" s="354" t="s">
        <v>466</v>
      </c>
    </row>
    <row r="148" spans="1:9" ht="36" hidden="1" customHeight="1">
      <c r="A148" s="358">
        <v>30151</v>
      </c>
      <c r="B148" s="352" t="s">
        <v>206</v>
      </c>
      <c r="C148" s="349" t="s">
        <v>442</v>
      </c>
      <c r="D148" s="97"/>
      <c r="E148" s="97"/>
      <c r="F148" s="97"/>
      <c r="G148" s="97">
        <f t="shared" si="2"/>
        <v>0</v>
      </c>
      <c r="H148" s="97">
        <v>1</v>
      </c>
      <c r="I148" s="350"/>
    </row>
    <row r="149" spans="1:9" ht="34.5" customHeight="1">
      <c r="A149" s="114">
        <v>30152</v>
      </c>
      <c r="B149" s="118" t="s">
        <v>207</v>
      </c>
      <c r="C149" s="457" t="s">
        <v>428</v>
      </c>
      <c r="D149" s="142"/>
      <c r="E149" s="142"/>
      <c r="F149" s="494">
        <v>1</v>
      </c>
      <c r="G149" s="142">
        <f t="shared" si="2"/>
        <v>1</v>
      </c>
      <c r="H149" s="142">
        <v>1</v>
      </c>
      <c r="I149" s="467"/>
    </row>
    <row r="150" spans="1:9" ht="36" hidden="1" customHeight="1">
      <c r="A150" s="358">
        <v>30153</v>
      </c>
      <c r="B150" s="352" t="s">
        <v>208</v>
      </c>
      <c r="C150" s="353" t="s">
        <v>439</v>
      </c>
      <c r="D150" s="97"/>
      <c r="E150" s="97"/>
      <c r="F150" s="97"/>
      <c r="G150" s="97">
        <f t="shared" si="2"/>
        <v>0</v>
      </c>
      <c r="H150" s="97"/>
      <c r="I150" s="359" t="s">
        <v>461</v>
      </c>
    </row>
    <row r="151" spans="1:9" ht="34.5" hidden="1" customHeight="1">
      <c r="A151" s="358">
        <v>30154</v>
      </c>
      <c r="B151" s="352" t="s">
        <v>209</v>
      </c>
      <c r="C151" s="349" t="s">
        <v>442</v>
      </c>
      <c r="D151" s="97"/>
      <c r="E151" s="97"/>
      <c r="F151" s="97"/>
      <c r="G151" s="97">
        <f t="shared" si="2"/>
        <v>0</v>
      </c>
      <c r="H151" s="97">
        <v>1</v>
      </c>
      <c r="I151" s="350"/>
    </row>
    <row r="152" spans="1:9" ht="32.25" customHeight="1">
      <c r="A152" s="114">
        <v>30155</v>
      </c>
      <c r="B152" s="118" t="s">
        <v>210</v>
      </c>
      <c r="C152" s="116" t="s">
        <v>426</v>
      </c>
      <c r="D152" s="113"/>
      <c r="E152" s="113">
        <v>1</v>
      </c>
      <c r="F152" s="493">
        <v>1</v>
      </c>
      <c r="G152" s="113">
        <f t="shared" si="2"/>
        <v>2</v>
      </c>
      <c r="H152" s="113">
        <v>1</v>
      </c>
      <c r="I152" s="117"/>
    </row>
    <row r="153" spans="1:9" ht="35.25" customHeight="1">
      <c r="A153" s="51">
        <v>30156</v>
      </c>
      <c r="B153" s="56" t="s">
        <v>212</v>
      </c>
      <c r="C153" s="53" t="s">
        <v>427</v>
      </c>
      <c r="D153" s="54"/>
      <c r="E153" s="54">
        <v>1</v>
      </c>
      <c r="F153" s="493">
        <v>1</v>
      </c>
      <c r="G153" s="113">
        <f t="shared" si="2"/>
        <v>2</v>
      </c>
      <c r="H153" s="54">
        <v>1</v>
      </c>
      <c r="I153" s="55"/>
    </row>
    <row r="154" spans="1:9" ht="37.5" hidden="1" customHeight="1">
      <c r="A154" s="358">
        <v>30158</v>
      </c>
      <c r="B154" s="352" t="s">
        <v>213</v>
      </c>
      <c r="C154" s="349" t="s">
        <v>442</v>
      </c>
      <c r="D154" s="97"/>
      <c r="E154" s="97"/>
      <c r="F154" s="97"/>
      <c r="G154" s="97">
        <f t="shared" si="2"/>
        <v>0</v>
      </c>
      <c r="H154" s="97">
        <v>1</v>
      </c>
      <c r="I154" s="350"/>
    </row>
    <row r="155" spans="1:9" ht="30.75" hidden="1" customHeight="1">
      <c r="A155" s="358">
        <v>30159</v>
      </c>
      <c r="B155" s="352" t="s">
        <v>214</v>
      </c>
      <c r="C155" s="349" t="s">
        <v>442</v>
      </c>
      <c r="D155" s="97"/>
      <c r="E155" s="97"/>
      <c r="F155" s="97"/>
      <c r="G155" s="97">
        <f t="shared" si="2"/>
        <v>0</v>
      </c>
      <c r="H155" s="97">
        <v>1</v>
      </c>
      <c r="I155" s="350"/>
    </row>
    <row r="156" spans="1:9" ht="32.25" hidden="1" customHeight="1">
      <c r="A156" s="358">
        <v>30160</v>
      </c>
      <c r="B156" s="357" t="s">
        <v>216</v>
      </c>
      <c r="C156" s="349" t="s">
        <v>442</v>
      </c>
      <c r="D156" s="97"/>
      <c r="E156" s="97"/>
      <c r="F156" s="97"/>
      <c r="G156" s="97">
        <f t="shared" si="2"/>
        <v>0</v>
      </c>
      <c r="H156" s="97">
        <v>1</v>
      </c>
      <c r="I156" s="350"/>
    </row>
    <row r="157" spans="1:9" ht="40.5" hidden="1" customHeight="1">
      <c r="A157" s="358">
        <v>30161</v>
      </c>
      <c r="B157" s="357" t="s">
        <v>217</v>
      </c>
      <c r="C157" s="353" t="s">
        <v>439</v>
      </c>
      <c r="D157" s="97"/>
      <c r="E157" s="97"/>
      <c r="F157" s="97"/>
      <c r="G157" s="97">
        <f t="shared" si="2"/>
        <v>0</v>
      </c>
      <c r="H157" s="97"/>
      <c r="I157" s="359" t="s">
        <v>467</v>
      </c>
    </row>
    <row r="158" spans="1:9" ht="42" hidden="1" customHeight="1">
      <c r="A158" s="358">
        <v>30162</v>
      </c>
      <c r="B158" s="357" t="s">
        <v>218</v>
      </c>
      <c r="C158" s="349" t="s">
        <v>442</v>
      </c>
      <c r="D158" s="97"/>
      <c r="E158" s="97"/>
      <c r="F158" s="97"/>
      <c r="G158" s="97">
        <f t="shared" si="2"/>
        <v>0</v>
      </c>
      <c r="H158" s="97">
        <v>1</v>
      </c>
      <c r="I158" s="350"/>
    </row>
    <row r="159" spans="1:9" ht="36.75" hidden="1" customHeight="1">
      <c r="A159" s="358">
        <v>30163</v>
      </c>
      <c r="B159" s="352" t="s">
        <v>219</v>
      </c>
      <c r="C159" s="349" t="s">
        <v>442</v>
      </c>
      <c r="D159" s="97"/>
      <c r="E159" s="97"/>
      <c r="F159" s="97"/>
      <c r="G159" s="97">
        <f t="shared" si="2"/>
        <v>0</v>
      </c>
      <c r="H159" s="97">
        <v>1</v>
      </c>
      <c r="I159" s="354" t="s">
        <v>463</v>
      </c>
    </row>
    <row r="160" spans="1:9" ht="35.25" hidden="1" customHeight="1">
      <c r="A160" s="51">
        <v>30164</v>
      </c>
      <c r="B160" s="52" t="s">
        <v>220</v>
      </c>
      <c r="C160" s="53" t="s">
        <v>444</v>
      </c>
      <c r="D160" s="54">
        <v>1</v>
      </c>
      <c r="E160" s="54">
        <v>1</v>
      </c>
      <c r="F160" s="54"/>
      <c r="G160" s="113">
        <f t="shared" si="2"/>
        <v>2</v>
      </c>
      <c r="H160" s="54">
        <v>1</v>
      </c>
      <c r="I160" s="55"/>
    </row>
    <row r="161" spans="1:9" ht="30.75" hidden="1" customHeight="1">
      <c r="A161" s="358">
        <v>30165</v>
      </c>
      <c r="B161" s="352" t="s">
        <v>221</v>
      </c>
      <c r="C161" s="349" t="s">
        <v>442</v>
      </c>
      <c r="D161" s="97"/>
      <c r="E161" s="97"/>
      <c r="F161" s="97"/>
      <c r="G161" s="97">
        <f t="shared" si="2"/>
        <v>0</v>
      </c>
      <c r="H161" s="97">
        <v>1</v>
      </c>
      <c r="I161" s="350"/>
    </row>
    <row r="162" spans="1:9" ht="41.25" hidden="1" customHeight="1">
      <c r="A162" s="358">
        <v>30166</v>
      </c>
      <c r="B162" s="357" t="s">
        <v>222</v>
      </c>
      <c r="C162" s="349" t="s">
        <v>442</v>
      </c>
      <c r="D162" s="97"/>
      <c r="E162" s="97"/>
      <c r="F162" s="97"/>
      <c r="G162" s="97">
        <f t="shared" si="2"/>
        <v>0</v>
      </c>
      <c r="H162" s="97">
        <v>1</v>
      </c>
      <c r="I162" s="350"/>
    </row>
    <row r="163" spans="1:9" ht="46.5" hidden="1" customHeight="1">
      <c r="A163" s="114">
        <v>30167</v>
      </c>
      <c r="B163" s="115" t="s">
        <v>223</v>
      </c>
      <c r="C163" s="116" t="s">
        <v>611</v>
      </c>
      <c r="D163" s="113">
        <v>1</v>
      </c>
      <c r="E163" s="113"/>
      <c r="F163" s="113"/>
      <c r="G163" s="113">
        <f t="shared" si="2"/>
        <v>1</v>
      </c>
      <c r="H163" s="113">
        <v>1</v>
      </c>
      <c r="I163" s="117"/>
    </row>
    <row r="164" spans="1:9" ht="42.75" hidden="1" customHeight="1">
      <c r="A164" s="358">
        <v>30168</v>
      </c>
      <c r="B164" s="366" t="s">
        <v>224</v>
      </c>
      <c r="C164" s="349" t="s">
        <v>442</v>
      </c>
      <c r="D164" s="97"/>
      <c r="E164" s="97"/>
      <c r="F164" s="97"/>
      <c r="G164" s="97">
        <f t="shared" si="2"/>
        <v>0</v>
      </c>
      <c r="H164" s="97">
        <v>1</v>
      </c>
      <c r="I164" s="350"/>
    </row>
    <row r="165" spans="1:9" ht="37.5" hidden="1" customHeight="1">
      <c r="A165" s="114">
        <v>30169</v>
      </c>
      <c r="B165" s="118" t="s">
        <v>225</v>
      </c>
      <c r="C165" s="116" t="s">
        <v>427</v>
      </c>
      <c r="D165" s="113">
        <v>1</v>
      </c>
      <c r="E165" s="113"/>
      <c r="F165" s="113"/>
      <c r="G165" s="113">
        <f t="shared" si="2"/>
        <v>1</v>
      </c>
      <c r="H165" s="113">
        <v>1</v>
      </c>
      <c r="I165" s="117"/>
    </row>
    <row r="166" spans="1:9" ht="35.25" hidden="1" customHeight="1">
      <c r="A166" s="114">
        <v>30170</v>
      </c>
      <c r="B166" s="115" t="s">
        <v>227</v>
      </c>
      <c r="C166" s="116" t="s">
        <v>1101</v>
      </c>
      <c r="D166" s="113"/>
      <c r="E166" s="113">
        <v>1</v>
      </c>
      <c r="F166" s="113"/>
      <c r="G166" s="113">
        <f t="shared" si="2"/>
        <v>1</v>
      </c>
      <c r="H166" s="113">
        <v>1</v>
      </c>
      <c r="I166" s="117"/>
    </row>
    <row r="167" spans="1:9" ht="40.5" hidden="1" customHeight="1">
      <c r="A167" s="114">
        <v>30171</v>
      </c>
      <c r="B167" s="115" t="s">
        <v>228</v>
      </c>
      <c r="C167" s="116" t="s">
        <v>444</v>
      </c>
      <c r="D167" s="113">
        <v>1</v>
      </c>
      <c r="E167" s="113"/>
      <c r="F167" s="113"/>
      <c r="G167" s="113">
        <f t="shared" si="2"/>
        <v>1</v>
      </c>
      <c r="H167" s="113">
        <v>1</v>
      </c>
      <c r="I167" s="117"/>
    </row>
    <row r="168" spans="1:9" ht="39.75" hidden="1" customHeight="1">
      <c r="A168" s="358">
        <v>30172</v>
      </c>
      <c r="B168" s="355" t="s">
        <v>229</v>
      </c>
      <c r="C168" s="349" t="s">
        <v>442</v>
      </c>
      <c r="D168" s="97"/>
      <c r="E168" s="97"/>
      <c r="F168" s="97"/>
      <c r="G168" s="97">
        <f t="shared" si="2"/>
        <v>0</v>
      </c>
      <c r="H168" s="97">
        <v>1</v>
      </c>
      <c r="I168" s="350"/>
    </row>
    <row r="169" spans="1:9" ht="37.5" hidden="1" customHeight="1">
      <c r="A169" s="358">
        <v>30173</v>
      </c>
      <c r="B169" s="352" t="s">
        <v>230</v>
      </c>
      <c r="C169" s="349" t="s">
        <v>442</v>
      </c>
      <c r="D169" s="97"/>
      <c r="E169" s="97"/>
      <c r="F169" s="97"/>
      <c r="G169" s="97">
        <f t="shared" si="2"/>
        <v>0</v>
      </c>
      <c r="H169" s="97">
        <v>1</v>
      </c>
      <c r="I169" s="350"/>
    </row>
    <row r="170" spans="1:9" ht="42" hidden="1" customHeight="1">
      <c r="A170" s="358">
        <v>30354</v>
      </c>
      <c r="B170" s="355" t="s">
        <v>231</v>
      </c>
      <c r="C170" s="349" t="s">
        <v>442</v>
      </c>
      <c r="D170" s="97"/>
      <c r="E170" s="97"/>
      <c r="F170" s="97"/>
      <c r="G170" s="97">
        <f t="shared" si="2"/>
        <v>0</v>
      </c>
      <c r="H170" s="97">
        <v>1</v>
      </c>
      <c r="I170" s="354" t="s">
        <v>463</v>
      </c>
    </row>
    <row r="171" spans="1:9" ht="54.75" hidden="1" customHeight="1">
      <c r="A171" s="358">
        <v>30174</v>
      </c>
      <c r="B171" s="357" t="s">
        <v>232</v>
      </c>
      <c r="C171" s="349" t="s">
        <v>442</v>
      </c>
      <c r="D171" s="97"/>
      <c r="E171" s="97"/>
      <c r="F171" s="97"/>
      <c r="G171" s="97">
        <f t="shared" si="2"/>
        <v>0</v>
      </c>
      <c r="H171" s="97">
        <v>1</v>
      </c>
      <c r="I171" s="350"/>
    </row>
    <row r="172" spans="1:9" ht="36.75" hidden="1" customHeight="1">
      <c r="A172" s="358">
        <v>30175</v>
      </c>
      <c r="B172" s="356" t="s">
        <v>233</v>
      </c>
      <c r="C172" s="353" t="s">
        <v>439</v>
      </c>
      <c r="D172" s="97"/>
      <c r="E172" s="97"/>
      <c r="F172" s="97"/>
      <c r="G172" s="97">
        <f t="shared" si="2"/>
        <v>0</v>
      </c>
      <c r="H172" s="97">
        <v>1</v>
      </c>
      <c r="I172" s="354" t="s">
        <v>683</v>
      </c>
    </row>
    <row r="173" spans="1:9" ht="42" hidden="1" customHeight="1">
      <c r="A173" s="358">
        <v>30176</v>
      </c>
      <c r="B173" s="352" t="s">
        <v>234</v>
      </c>
      <c r="C173" s="349" t="s">
        <v>442</v>
      </c>
      <c r="D173" s="97"/>
      <c r="E173" s="97"/>
      <c r="F173" s="97"/>
      <c r="G173" s="97">
        <f t="shared" si="2"/>
        <v>0</v>
      </c>
      <c r="H173" s="97">
        <v>1</v>
      </c>
      <c r="I173" s="350"/>
    </row>
    <row r="174" spans="1:9" ht="34.5" hidden="1" customHeight="1">
      <c r="A174" s="358">
        <v>30177</v>
      </c>
      <c r="B174" s="352" t="s">
        <v>235</v>
      </c>
      <c r="C174" s="349" t="s">
        <v>442</v>
      </c>
      <c r="D174" s="97"/>
      <c r="E174" s="97"/>
      <c r="F174" s="97"/>
      <c r="G174" s="97">
        <f t="shared" si="2"/>
        <v>0</v>
      </c>
      <c r="H174" s="97">
        <v>1</v>
      </c>
      <c r="I174" s="350"/>
    </row>
    <row r="175" spans="1:9" ht="42" hidden="1" customHeight="1">
      <c r="A175" s="114">
        <v>30178</v>
      </c>
      <c r="B175" s="118" t="s">
        <v>236</v>
      </c>
      <c r="C175" s="116" t="s">
        <v>444</v>
      </c>
      <c r="D175" s="113">
        <v>1</v>
      </c>
      <c r="E175" s="113"/>
      <c r="F175" s="113"/>
      <c r="G175" s="113">
        <f t="shared" si="2"/>
        <v>1</v>
      </c>
      <c r="H175" s="113">
        <v>1</v>
      </c>
      <c r="I175" s="117"/>
    </row>
    <row r="176" spans="1:9" ht="40.5" hidden="1" customHeight="1">
      <c r="A176" s="358">
        <v>30179</v>
      </c>
      <c r="B176" s="357" t="s">
        <v>237</v>
      </c>
      <c r="C176" s="349" t="s">
        <v>442</v>
      </c>
      <c r="D176" s="97"/>
      <c r="E176" s="97"/>
      <c r="F176" s="97"/>
      <c r="G176" s="97">
        <f t="shared" si="2"/>
        <v>0</v>
      </c>
      <c r="H176" s="97">
        <v>1</v>
      </c>
      <c r="I176" s="350"/>
    </row>
    <row r="177" spans="1:9" ht="37.5" hidden="1" customHeight="1">
      <c r="A177" s="358">
        <v>30180</v>
      </c>
      <c r="B177" s="357" t="s">
        <v>238</v>
      </c>
      <c r="C177" s="349" t="s">
        <v>442</v>
      </c>
      <c r="D177" s="97"/>
      <c r="E177" s="97"/>
      <c r="F177" s="97"/>
      <c r="G177" s="97">
        <f t="shared" si="2"/>
        <v>0</v>
      </c>
      <c r="H177" s="97">
        <v>1</v>
      </c>
      <c r="I177" s="350"/>
    </row>
    <row r="178" spans="1:9" s="32" customFormat="1" ht="41.25" customHeight="1">
      <c r="A178" s="114">
        <v>30181</v>
      </c>
      <c r="B178" s="118" t="s">
        <v>239</v>
      </c>
      <c r="C178" s="457" t="s">
        <v>426</v>
      </c>
      <c r="D178" s="182"/>
      <c r="E178" s="182"/>
      <c r="F178" s="495">
        <v>1</v>
      </c>
      <c r="G178" s="113">
        <f t="shared" si="2"/>
        <v>1</v>
      </c>
      <c r="H178" s="182">
        <v>1</v>
      </c>
      <c r="I178" s="458" t="s">
        <v>462</v>
      </c>
    </row>
    <row r="179" spans="1:9" ht="38.25" customHeight="1">
      <c r="A179" s="114">
        <v>30182</v>
      </c>
      <c r="B179" s="455" t="s">
        <v>240</v>
      </c>
      <c r="C179" s="116" t="s">
        <v>424</v>
      </c>
      <c r="D179" s="113"/>
      <c r="E179" s="113"/>
      <c r="F179" s="493">
        <v>1</v>
      </c>
      <c r="G179" s="113">
        <f t="shared" si="2"/>
        <v>1</v>
      </c>
      <c r="H179" s="113">
        <v>1</v>
      </c>
      <c r="I179" s="117"/>
    </row>
    <row r="180" spans="1:9" ht="41.25" hidden="1" customHeight="1">
      <c r="A180" s="367">
        <v>30183</v>
      </c>
      <c r="B180" s="355" t="s">
        <v>241</v>
      </c>
      <c r="C180" s="349" t="s">
        <v>442</v>
      </c>
      <c r="D180" s="97"/>
      <c r="E180" s="97"/>
      <c r="F180" s="97"/>
      <c r="G180" s="97">
        <f t="shared" si="2"/>
        <v>0</v>
      </c>
      <c r="H180" s="97">
        <v>1</v>
      </c>
      <c r="I180" s="354" t="s">
        <v>463</v>
      </c>
    </row>
    <row r="181" spans="1:9" ht="36.75" hidden="1" customHeight="1">
      <c r="A181" s="367">
        <v>30184</v>
      </c>
      <c r="B181" s="357" t="s">
        <v>242</v>
      </c>
      <c r="C181" s="349" t="s">
        <v>442</v>
      </c>
      <c r="D181" s="97"/>
      <c r="E181" s="97"/>
      <c r="F181" s="97"/>
      <c r="G181" s="97">
        <f t="shared" si="2"/>
        <v>0</v>
      </c>
      <c r="H181" s="97">
        <v>1</v>
      </c>
      <c r="I181" s="350"/>
    </row>
    <row r="182" spans="1:9" ht="35.25" hidden="1" customHeight="1">
      <c r="A182" s="184">
        <v>30185</v>
      </c>
      <c r="B182" s="115" t="s">
        <v>243</v>
      </c>
      <c r="C182" s="116" t="s">
        <v>444</v>
      </c>
      <c r="D182" s="113">
        <v>1</v>
      </c>
      <c r="E182" s="113">
        <v>1</v>
      </c>
      <c r="F182" s="113"/>
      <c r="G182" s="113">
        <f t="shared" si="2"/>
        <v>2</v>
      </c>
      <c r="H182" s="113">
        <v>1</v>
      </c>
      <c r="I182" s="117"/>
    </row>
    <row r="183" spans="1:9" ht="33.75" hidden="1" customHeight="1">
      <c r="A183" s="114">
        <v>30186</v>
      </c>
      <c r="B183" s="115" t="s">
        <v>244</v>
      </c>
      <c r="C183" s="116" t="s">
        <v>427</v>
      </c>
      <c r="D183" s="113"/>
      <c r="E183" s="113">
        <v>1</v>
      </c>
      <c r="F183" s="113"/>
      <c r="G183" s="113">
        <f t="shared" si="2"/>
        <v>1</v>
      </c>
      <c r="H183" s="113">
        <v>1</v>
      </c>
      <c r="I183" s="117"/>
    </row>
    <row r="184" spans="1:9" ht="35.25" customHeight="1">
      <c r="A184" s="447">
        <v>30187</v>
      </c>
      <c r="B184" s="448" t="s">
        <v>245</v>
      </c>
      <c r="C184" s="449" t="s">
        <v>490</v>
      </c>
      <c r="D184" s="450"/>
      <c r="E184" s="450">
        <v>1</v>
      </c>
      <c r="F184" s="450">
        <v>1</v>
      </c>
      <c r="G184" s="450">
        <f t="shared" si="2"/>
        <v>2</v>
      </c>
      <c r="H184" s="450"/>
      <c r="I184" s="453" t="s">
        <v>468</v>
      </c>
    </row>
    <row r="185" spans="1:9" ht="34.5" hidden="1" customHeight="1">
      <c r="A185" s="358">
        <v>30188</v>
      </c>
      <c r="B185" s="357" t="s">
        <v>246</v>
      </c>
      <c r="C185" s="349" t="s">
        <v>442</v>
      </c>
      <c r="D185" s="97"/>
      <c r="E185" s="97"/>
      <c r="F185" s="97"/>
      <c r="G185" s="97">
        <f t="shared" si="2"/>
        <v>0</v>
      </c>
      <c r="H185" s="97">
        <v>1</v>
      </c>
      <c r="I185" s="350"/>
    </row>
    <row r="186" spans="1:9" ht="34.5" customHeight="1">
      <c r="A186" s="114">
        <v>30189</v>
      </c>
      <c r="B186" s="115" t="s">
        <v>247</v>
      </c>
      <c r="C186" s="116" t="s">
        <v>1102</v>
      </c>
      <c r="D186" s="113">
        <v>1</v>
      </c>
      <c r="E186" s="113">
        <v>1</v>
      </c>
      <c r="F186" s="493">
        <v>1</v>
      </c>
      <c r="G186" s="113">
        <f t="shared" si="2"/>
        <v>3</v>
      </c>
      <c r="H186" s="113">
        <v>1</v>
      </c>
      <c r="I186" s="117"/>
    </row>
    <row r="187" spans="1:9" ht="36" customHeight="1">
      <c r="A187" s="114">
        <v>30191</v>
      </c>
      <c r="B187" s="115" t="s">
        <v>248</v>
      </c>
      <c r="C187" s="116" t="s">
        <v>427</v>
      </c>
      <c r="D187" s="113">
        <v>1</v>
      </c>
      <c r="E187" s="113"/>
      <c r="F187" s="493">
        <v>1</v>
      </c>
      <c r="G187" s="113">
        <f t="shared" si="2"/>
        <v>2</v>
      </c>
      <c r="H187" s="113">
        <v>1</v>
      </c>
      <c r="I187" s="117"/>
    </row>
    <row r="188" spans="1:9" ht="49.5" hidden="1" customHeight="1">
      <c r="A188" s="358">
        <v>30192</v>
      </c>
      <c r="B188" s="355" t="s">
        <v>249</v>
      </c>
      <c r="C188" s="353" t="s">
        <v>439</v>
      </c>
      <c r="D188" s="97"/>
      <c r="E188" s="97"/>
      <c r="F188" s="97"/>
      <c r="G188" s="97">
        <f t="shared" si="2"/>
        <v>0</v>
      </c>
      <c r="H188" s="97"/>
      <c r="I188" s="359" t="s">
        <v>431</v>
      </c>
    </row>
    <row r="189" spans="1:9" ht="32.25" hidden="1" customHeight="1">
      <c r="A189" s="358">
        <v>30193</v>
      </c>
      <c r="B189" s="352" t="s">
        <v>250</v>
      </c>
      <c r="C189" s="353" t="s">
        <v>439</v>
      </c>
      <c r="D189" s="97"/>
      <c r="E189" s="97"/>
      <c r="F189" s="97"/>
      <c r="G189" s="97">
        <f t="shared" si="2"/>
        <v>0</v>
      </c>
      <c r="H189" s="97"/>
      <c r="I189" s="359" t="s">
        <v>469</v>
      </c>
    </row>
    <row r="190" spans="1:9" ht="37.5" customHeight="1">
      <c r="A190" s="447">
        <v>30194</v>
      </c>
      <c r="B190" s="448" t="s">
        <v>251</v>
      </c>
      <c r="C190" s="449" t="s">
        <v>490</v>
      </c>
      <c r="D190" s="450"/>
      <c r="E190" s="450"/>
      <c r="F190" s="450">
        <v>1</v>
      </c>
      <c r="G190" s="450">
        <f t="shared" si="2"/>
        <v>1</v>
      </c>
      <c r="H190" s="450"/>
      <c r="I190" s="453" t="s">
        <v>452</v>
      </c>
    </row>
    <row r="191" spans="1:9" ht="36" hidden="1" customHeight="1">
      <c r="A191" s="447">
        <v>30195</v>
      </c>
      <c r="B191" s="454" t="s">
        <v>252</v>
      </c>
      <c r="C191" s="449" t="s">
        <v>586</v>
      </c>
      <c r="D191" s="450"/>
      <c r="E191" s="450">
        <v>1</v>
      </c>
      <c r="F191" s="450"/>
      <c r="G191" s="450">
        <f t="shared" si="2"/>
        <v>1</v>
      </c>
      <c r="H191" s="450"/>
      <c r="I191" s="453" t="s">
        <v>470</v>
      </c>
    </row>
    <row r="192" spans="1:9" ht="36.75" hidden="1" customHeight="1">
      <c r="A192" s="114">
        <v>30196</v>
      </c>
      <c r="B192" s="115" t="s">
        <v>253</v>
      </c>
      <c r="C192" s="116" t="s">
        <v>444</v>
      </c>
      <c r="D192" s="113">
        <v>1</v>
      </c>
      <c r="E192" s="113">
        <v>1</v>
      </c>
      <c r="F192" s="113"/>
      <c r="G192" s="113">
        <f t="shared" si="2"/>
        <v>2</v>
      </c>
      <c r="H192" s="113">
        <v>1</v>
      </c>
      <c r="I192" s="117"/>
    </row>
    <row r="193" spans="1:9" ht="37.5" customHeight="1">
      <c r="A193" s="447">
        <v>30197</v>
      </c>
      <c r="B193" s="448" t="s">
        <v>254</v>
      </c>
      <c r="C193" s="449" t="s">
        <v>490</v>
      </c>
      <c r="D193" s="450"/>
      <c r="E193" s="450">
        <v>1</v>
      </c>
      <c r="F193" s="450">
        <v>1</v>
      </c>
      <c r="G193" s="450">
        <f t="shared" si="2"/>
        <v>2</v>
      </c>
      <c r="H193" s="450"/>
      <c r="I193" s="453" t="s">
        <v>468</v>
      </c>
    </row>
    <row r="194" spans="1:9" ht="34.5" hidden="1" customHeight="1">
      <c r="A194" s="358">
        <v>30198</v>
      </c>
      <c r="B194" s="357" t="s">
        <v>255</v>
      </c>
      <c r="C194" s="349" t="s">
        <v>442</v>
      </c>
      <c r="D194" s="97"/>
      <c r="E194" s="97"/>
      <c r="F194" s="97"/>
      <c r="G194" s="97">
        <f t="shared" ref="G194:G257" si="3">SUM(D194:F194)</f>
        <v>0</v>
      </c>
      <c r="H194" s="97">
        <v>1</v>
      </c>
      <c r="I194" s="350"/>
    </row>
    <row r="195" spans="1:9" ht="42" hidden="1" customHeight="1">
      <c r="A195" s="358">
        <v>30199</v>
      </c>
      <c r="B195" s="352" t="s">
        <v>256</v>
      </c>
      <c r="C195" s="353" t="s">
        <v>439</v>
      </c>
      <c r="D195" s="97"/>
      <c r="E195" s="97"/>
      <c r="F195" s="97"/>
      <c r="G195" s="97">
        <f t="shared" si="3"/>
        <v>0</v>
      </c>
      <c r="H195" s="97"/>
      <c r="I195" s="359" t="s">
        <v>471</v>
      </c>
    </row>
    <row r="196" spans="1:9" ht="40.5" hidden="1" customHeight="1">
      <c r="A196" s="358">
        <v>30200</v>
      </c>
      <c r="B196" s="355" t="s">
        <v>257</v>
      </c>
      <c r="C196" s="349" t="s">
        <v>442</v>
      </c>
      <c r="D196" s="97"/>
      <c r="E196" s="97"/>
      <c r="F196" s="97"/>
      <c r="G196" s="97">
        <f t="shared" si="3"/>
        <v>0</v>
      </c>
      <c r="H196" s="97">
        <v>1</v>
      </c>
      <c r="I196" s="350"/>
    </row>
    <row r="197" spans="1:9" ht="42" hidden="1" customHeight="1">
      <c r="A197" s="114">
        <v>30202</v>
      </c>
      <c r="B197" s="118" t="s">
        <v>258</v>
      </c>
      <c r="C197" s="116" t="s">
        <v>427</v>
      </c>
      <c r="D197" s="113">
        <v>1</v>
      </c>
      <c r="E197" s="113">
        <v>1</v>
      </c>
      <c r="F197" s="113"/>
      <c r="G197" s="113">
        <f t="shared" si="3"/>
        <v>2</v>
      </c>
      <c r="H197" s="113">
        <v>1</v>
      </c>
      <c r="I197" s="117"/>
    </row>
    <row r="198" spans="1:9" ht="45" hidden="1" customHeight="1">
      <c r="A198" s="358">
        <v>30201</v>
      </c>
      <c r="B198" s="352" t="s">
        <v>260</v>
      </c>
      <c r="C198" s="353" t="s">
        <v>439</v>
      </c>
      <c r="D198" s="97"/>
      <c r="E198" s="97"/>
      <c r="F198" s="97"/>
      <c r="G198" s="97">
        <f t="shared" si="3"/>
        <v>0</v>
      </c>
      <c r="H198" s="97"/>
      <c r="I198" s="359" t="s">
        <v>461</v>
      </c>
    </row>
    <row r="199" spans="1:9" ht="31.5" customHeight="1">
      <c r="A199" s="114">
        <v>30203</v>
      </c>
      <c r="B199" s="115" t="s">
        <v>261</v>
      </c>
      <c r="C199" s="116" t="s">
        <v>427</v>
      </c>
      <c r="D199" s="113">
        <v>1</v>
      </c>
      <c r="E199" s="113">
        <v>1</v>
      </c>
      <c r="F199" s="493">
        <v>1</v>
      </c>
      <c r="G199" s="113">
        <f t="shared" si="3"/>
        <v>3</v>
      </c>
      <c r="H199" s="113">
        <v>1</v>
      </c>
      <c r="I199" s="117"/>
    </row>
    <row r="200" spans="1:9" ht="42.75" hidden="1" customHeight="1">
      <c r="A200" s="358">
        <v>30204</v>
      </c>
      <c r="B200" s="352" t="s">
        <v>674</v>
      </c>
      <c r="C200" s="353" t="s">
        <v>439</v>
      </c>
      <c r="D200" s="97"/>
      <c r="E200" s="97"/>
      <c r="F200" s="97"/>
      <c r="G200" s="97">
        <f t="shared" si="3"/>
        <v>0</v>
      </c>
      <c r="H200" s="97"/>
      <c r="I200" s="354" t="s">
        <v>472</v>
      </c>
    </row>
    <row r="201" spans="1:9" ht="36.75" hidden="1" customHeight="1">
      <c r="A201" s="358">
        <v>30205</v>
      </c>
      <c r="B201" s="352" t="s">
        <v>263</v>
      </c>
      <c r="C201" s="353" t="s">
        <v>439</v>
      </c>
      <c r="D201" s="97"/>
      <c r="E201" s="97"/>
      <c r="F201" s="97"/>
      <c r="G201" s="97">
        <f t="shared" si="3"/>
        <v>0</v>
      </c>
      <c r="H201" s="97"/>
      <c r="I201" s="359" t="s">
        <v>473</v>
      </c>
    </row>
    <row r="202" spans="1:9" ht="39" hidden="1" customHeight="1">
      <c r="A202" s="358">
        <v>30206</v>
      </c>
      <c r="B202" s="352" t="s">
        <v>264</v>
      </c>
      <c r="C202" s="349" t="s">
        <v>442</v>
      </c>
      <c r="D202" s="97"/>
      <c r="E202" s="97"/>
      <c r="F202" s="97"/>
      <c r="G202" s="97">
        <f t="shared" si="3"/>
        <v>0</v>
      </c>
      <c r="H202" s="97">
        <v>1</v>
      </c>
      <c r="I202" s="350"/>
    </row>
    <row r="203" spans="1:9" ht="42" hidden="1" customHeight="1">
      <c r="A203" s="358">
        <v>30207</v>
      </c>
      <c r="B203" s="352" t="s">
        <v>265</v>
      </c>
      <c r="C203" s="349" t="s">
        <v>442</v>
      </c>
      <c r="D203" s="97"/>
      <c r="E203" s="97"/>
      <c r="F203" s="97"/>
      <c r="G203" s="97">
        <f t="shared" si="3"/>
        <v>0</v>
      </c>
      <c r="H203" s="97">
        <v>1</v>
      </c>
      <c r="I203" s="350"/>
    </row>
    <row r="204" spans="1:9" s="32" customFormat="1" ht="45.75" hidden="1" customHeight="1">
      <c r="A204" s="358">
        <v>30208</v>
      </c>
      <c r="B204" s="356" t="s">
        <v>266</v>
      </c>
      <c r="C204" s="353" t="s">
        <v>439</v>
      </c>
      <c r="D204" s="361"/>
      <c r="E204" s="361"/>
      <c r="F204" s="361"/>
      <c r="G204" s="97">
        <f t="shared" si="3"/>
        <v>0</v>
      </c>
      <c r="H204" s="361"/>
      <c r="I204" s="354" t="s">
        <v>466</v>
      </c>
    </row>
    <row r="205" spans="1:9" ht="49.5" hidden="1" customHeight="1">
      <c r="A205" s="358">
        <v>30209</v>
      </c>
      <c r="B205" s="356" t="s">
        <v>267</v>
      </c>
      <c r="C205" s="349" t="s">
        <v>442</v>
      </c>
      <c r="D205" s="97"/>
      <c r="E205" s="97"/>
      <c r="F205" s="97"/>
      <c r="G205" s="97">
        <f t="shared" si="3"/>
        <v>0</v>
      </c>
      <c r="H205" s="97">
        <v>1</v>
      </c>
      <c r="I205" s="350"/>
    </row>
    <row r="206" spans="1:9" ht="33.75" customHeight="1">
      <c r="A206" s="114">
        <v>30210</v>
      </c>
      <c r="B206" s="455" t="s">
        <v>268</v>
      </c>
      <c r="C206" s="116" t="s">
        <v>424</v>
      </c>
      <c r="D206" s="113"/>
      <c r="E206" s="113"/>
      <c r="F206" s="493">
        <v>1</v>
      </c>
      <c r="G206" s="113">
        <f t="shared" si="3"/>
        <v>1</v>
      </c>
      <c r="H206" s="113">
        <v>1</v>
      </c>
      <c r="I206" s="117"/>
    </row>
    <row r="207" spans="1:9" ht="42" hidden="1" customHeight="1">
      <c r="A207" s="114">
        <v>30211</v>
      </c>
      <c r="B207" s="115" t="s">
        <v>269</v>
      </c>
      <c r="C207" s="116" t="s">
        <v>428</v>
      </c>
      <c r="D207" s="113">
        <v>1</v>
      </c>
      <c r="E207" s="113"/>
      <c r="F207" s="113"/>
      <c r="G207" s="113">
        <f t="shared" si="3"/>
        <v>1</v>
      </c>
      <c r="H207" s="113">
        <v>1</v>
      </c>
      <c r="I207" s="117"/>
    </row>
    <row r="208" spans="1:9" ht="35.25" hidden="1" customHeight="1">
      <c r="A208" s="358">
        <v>30212</v>
      </c>
      <c r="B208" s="357" t="s">
        <v>270</v>
      </c>
      <c r="C208" s="349" t="s">
        <v>442</v>
      </c>
      <c r="D208" s="97"/>
      <c r="E208" s="97"/>
      <c r="F208" s="97"/>
      <c r="G208" s="97">
        <f t="shared" si="3"/>
        <v>0</v>
      </c>
      <c r="H208" s="97">
        <v>1</v>
      </c>
      <c r="I208" s="350"/>
    </row>
    <row r="209" spans="1:9" ht="42" hidden="1" customHeight="1">
      <c r="A209" s="358">
        <v>30213</v>
      </c>
      <c r="B209" s="352" t="s">
        <v>271</v>
      </c>
      <c r="C209" s="353" t="s">
        <v>439</v>
      </c>
      <c r="D209" s="97"/>
      <c r="E209" s="97"/>
      <c r="F209" s="97"/>
      <c r="G209" s="97">
        <f t="shared" si="3"/>
        <v>0</v>
      </c>
      <c r="H209" s="97"/>
      <c r="I209" s="359" t="s">
        <v>474</v>
      </c>
    </row>
    <row r="210" spans="1:9" ht="42" hidden="1" customHeight="1">
      <c r="A210" s="358">
        <v>30214</v>
      </c>
      <c r="B210" s="357" t="s">
        <v>272</v>
      </c>
      <c r="C210" s="349" t="s">
        <v>442</v>
      </c>
      <c r="D210" s="97"/>
      <c r="E210" s="97"/>
      <c r="F210" s="97"/>
      <c r="G210" s="97">
        <f t="shared" si="3"/>
        <v>0</v>
      </c>
      <c r="H210" s="97">
        <v>1</v>
      </c>
      <c r="I210" s="350"/>
    </row>
    <row r="211" spans="1:9" ht="36.75" hidden="1" customHeight="1">
      <c r="A211" s="447">
        <v>30215</v>
      </c>
      <c r="B211" s="448" t="s">
        <v>273</v>
      </c>
      <c r="C211" s="449" t="s">
        <v>490</v>
      </c>
      <c r="D211" s="450">
        <v>1</v>
      </c>
      <c r="E211" s="450">
        <v>1</v>
      </c>
      <c r="F211" s="450"/>
      <c r="G211" s="450">
        <f t="shared" si="3"/>
        <v>2</v>
      </c>
      <c r="H211" s="450"/>
      <c r="I211" s="453" t="s">
        <v>475</v>
      </c>
    </row>
    <row r="212" spans="1:9" ht="35.25" hidden="1" customHeight="1">
      <c r="A212" s="114">
        <v>30216</v>
      </c>
      <c r="B212" s="115" t="s">
        <v>274</v>
      </c>
      <c r="C212" s="116" t="s">
        <v>444</v>
      </c>
      <c r="D212" s="113"/>
      <c r="E212" s="113">
        <v>1</v>
      </c>
      <c r="F212" s="113"/>
      <c r="G212" s="113">
        <f t="shared" si="3"/>
        <v>1</v>
      </c>
      <c r="H212" s="113">
        <v>1</v>
      </c>
      <c r="I212" s="117"/>
    </row>
    <row r="213" spans="1:9" ht="41.25" hidden="1" customHeight="1">
      <c r="A213" s="358">
        <v>30217</v>
      </c>
      <c r="B213" s="356" t="s">
        <v>275</v>
      </c>
      <c r="C213" s="349" t="s">
        <v>442</v>
      </c>
      <c r="D213" s="97"/>
      <c r="E213" s="97"/>
      <c r="F213" s="97"/>
      <c r="G213" s="97">
        <f t="shared" si="3"/>
        <v>0</v>
      </c>
      <c r="H213" s="97">
        <v>1</v>
      </c>
      <c r="I213" s="350"/>
    </row>
    <row r="214" spans="1:9" ht="33.75" hidden="1" customHeight="1">
      <c r="A214" s="447">
        <v>30218</v>
      </c>
      <c r="B214" s="448" t="s">
        <v>276</v>
      </c>
      <c r="C214" s="449" t="s">
        <v>490</v>
      </c>
      <c r="D214" s="450">
        <v>1</v>
      </c>
      <c r="E214" s="450">
        <v>1</v>
      </c>
      <c r="F214" s="450"/>
      <c r="G214" s="450">
        <f t="shared" si="3"/>
        <v>2</v>
      </c>
      <c r="H214" s="450"/>
      <c r="I214" s="453" t="s">
        <v>475</v>
      </c>
    </row>
    <row r="215" spans="1:9" ht="42" hidden="1" customHeight="1">
      <c r="A215" s="358">
        <v>30356</v>
      </c>
      <c r="B215" s="352" t="s">
        <v>277</v>
      </c>
      <c r="C215" s="349" t="s">
        <v>442</v>
      </c>
      <c r="D215" s="97"/>
      <c r="E215" s="97"/>
      <c r="F215" s="97"/>
      <c r="G215" s="97">
        <f t="shared" si="3"/>
        <v>0</v>
      </c>
      <c r="H215" s="97">
        <v>1</v>
      </c>
      <c r="I215" s="350"/>
    </row>
    <row r="216" spans="1:9" ht="39.75" hidden="1" customHeight="1">
      <c r="A216" s="358">
        <v>30219</v>
      </c>
      <c r="B216" s="352" t="s">
        <v>279</v>
      </c>
      <c r="C216" s="353" t="s">
        <v>439</v>
      </c>
      <c r="D216" s="97"/>
      <c r="E216" s="97"/>
      <c r="F216" s="97"/>
      <c r="G216" s="97">
        <f t="shared" si="3"/>
        <v>0</v>
      </c>
      <c r="H216" s="97"/>
      <c r="I216" s="359" t="s">
        <v>450</v>
      </c>
    </row>
    <row r="217" spans="1:9" ht="42" hidden="1" customHeight="1">
      <c r="A217" s="447">
        <v>30222</v>
      </c>
      <c r="B217" s="448" t="s">
        <v>280</v>
      </c>
      <c r="C217" s="449" t="s">
        <v>618</v>
      </c>
      <c r="D217" s="450">
        <v>1</v>
      </c>
      <c r="E217" s="450"/>
      <c r="F217" s="450"/>
      <c r="G217" s="450">
        <f t="shared" si="3"/>
        <v>1</v>
      </c>
      <c r="H217" s="450"/>
      <c r="I217" s="451" t="s">
        <v>476</v>
      </c>
    </row>
    <row r="218" spans="1:9" ht="42" hidden="1" customHeight="1">
      <c r="A218" s="447">
        <v>30220</v>
      </c>
      <c r="B218" s="448" t="s">
        <v>281</v>
      </c>
      <c r="C218" s="449" t="s">
        <v>586</v>
      </c>
      <c r="D218" s="450"/>
      <c r="E218" s="450">
        <v>1</v>
      </c>
      <c r="F218" s="450"/>
      <c r="G218" s="450">
        <f t="shared" si="3"/>
        <v>1</v>
      </c>
      <c r="H218" s="450"/>
      <c r="I218" s="453" t="s">
        <v>477</v>
      </c>
    </row>
    <row r="219" spans="1:9" ht="42" hidden="1" customHeight="1">
      <c r="A219" s="358">
        <v>30221</v>
      </c>
      <c r="B219" s="352" t="s">
        <v>282</v>
      </c>
      <c r="C219" s="349" t="s">
        <v>442</v>
      </c>
      <c r="D219" s="97"/>
      <c r="E219" s="97"/>
      <c r="F219" s="97"/>
      <c r="G219" s="97">
        <f t="shared" si="3"/>
        <v>0</v>
      </c>
      <c r="H219" s="97">
        <v>1</v>
      </c>
      <c r="I219" s="350"/>
    </row>
    <row r="220" spans="1:9" ht="42" hidden="1" customHeight="1">
      <c r="A220" s="114">
        <v>30223</v>
      </c>
      <c r="B220" s="118" t="s">
        <v>283</v>
      </c>
      <c r="C220" s="116" t="s">
        <v>427</v>
      </c>
      <c r="D220" s="113"/>
      <c r="E220" s="113">
        <v>1</v>
      </c>
      <c r="F220" s="113"/>
      <c r="G220" s="113">
        <f t="shared" si="3"/>
        <v>1</v>
      </c>
      <c r="H220" s="113">
        <v>1</v>
      </c>
      <c r="I220" s="117"/>
    </row>
    <row r="221" spans="1:9" ht="42" hidden="1" customHeight="1">
      <c r="A221" s="358">
        <v>30224</v>
      </c>
      <c r="B221" s="357" t="s">
        <v>284</v>
      </c>
      <c r="C221" s="349" t="s">
        <v>442</v>
      </c>
      <c r="D221" s="97"/>
      <c r="E221" s="97"/>
      <c r="F221" s="97"/>
      <c r="G221" s="97">
        <f t="shared" si="3"/>
        <v>0</v>
      </c>
      <c r="H221" s="97">
        <v>1</v>
      </c>
      <c r="I221" s="350"/>
    </row>
    <row r="222" spans="1:9" ht="35.25" hidden="1" customHeight="1">
      <c r="A222" s="358">
        <v>30225</v>
      </c>
      <c r="B222" s="352" t="s">
        <v>285</v>
      </c>
      <c r="C222" s="349" t="s">
        <v>442</v>
      </c>
      <c r="D222" s="97"/>
      <c r="E222" s="97"/>
      <c r="F222" s="97"/>
      <c r="G222" s="97">
        <f t="shared" si="3"/>
        <v>0</v>
      </c>
      <c r="H222" s="97">
        <v>1</v>
      </c>
      <c r="I222" s="350"/>
    </row>
    <row r="223" spans="1:9" ht="43.5" hidden="1" customHeight="1">
      <c r="A223" s="358">
        <v>30226</v>
      </c>
      <c r="B223" s="352" t="s">
        <v>286</v>
      </c>
      <c r="C223" s="349" t="s">
        <v>442</v>
      </c>
      <c r="D223" s="97"/>
      <c r="E223" s="97"/>
      <c r="F223" s="97"/>
      <c r="G223" s="97">
        <f t="shared" si="3"/>
        <v>0</v>
      </c>
      <c r="H223" s="97">
        <v>1</v>
      </c>
      <c r="I223" s="350"/>
    </row>
    <row r="224" spans="1:9" ht="37.5" hidden="1" customHeight="1">
      <c r="A224" s="114">
        <v>30227</v>
      </c>
      <c r="B224" s="115" t="s">
        <v>287</v>
      </c>
      <c r="C224" s="116" t="s">
        <v>427</v>
      </c>
      <c r="D224" s="113">
        <v>1</v>
      </c>
      <c r="E224" s="113">
        <v>1</v>
      </c>
      <c r="F224" s="113"/>
      <c r="G224" s="113">
        <f t="shared" si="3"/>
        <v>2</v>
      </c>
      <c r="H224" s="113">
        <v>1</v>
      </c>
      <c r="I224" s="117"/>
    </row>
    <row r="225" spans="1:10" ht="42" hidden="1" customHeight="1">
      <c r="A225" s="358">
        <v>30229</v>
      </c>
      <c r="B225" s="356" t="s">
        <v>288</v>
      </c>
      <c r="C225" s="349" t="s">
        <v>442</v>
      </c>
      <c r="D225" s="97"/>
      <c r="E225" s="97"/>
      <c r="F225" s="97"/>
      <c r="G225" s="97">
        <f t="shared" si="3"/>
        <v>0</v>
      </c>
      <c r="H225" s="97">
        <v>1</v>
      </c>
      <c r="I225" s="350"/>
    </row>
    <row r="226" spans="1:10" ht="42" hidden="1" customHeight="1">
      <c r="A226" s="358">
        <v>30230</v>
      </c>
      <c r="B226" s="352" t="s">
        <v>289</v>
      </c>
      <c r="C226" s="353" t="s">
        <v>439</v>
      </c>
      <c r="D226" s="97"/>
      <c r="E226" s="97"/>
      <c r="F226" s="97"/>
      <c r="G226" s="97">
        <f t="shared" si="3"/>
        <v>0</v>
      </c>
      <c r="H226" s="97"/>
      <c r="I226" s="354" t="s">
        <v>683</v>
      </c>
    </row>
    <row r="227" spans="1:10" ht="42" hidden="1" customHeight="1">
      <c r="A227" s="358">
        <v>30231</v>
      </c>
      <c r="B227" s="357" t="s">
        <v>290</v>
      </c>
      <c r="C227" s="349" t="s">
        <v>442</v>
      </c>
      <c r="D227" s="97"/>
      <c r="E227" s="97"/>
      <c r="F227" s="97"/>
      <c r="G227" s="97">
        <f t="shared" si="3"/>
        <v>0</v>
      </c>
      <c r="H227" s="97">
        <v>1</v>
      </c>
      <c r="I227" s="350"/>
    </row>
    <row r="228" spans="1:10" ht="42" hidden="1" customHeight="1">
      <c r="A228" s="114">
        <v>30232</v>
      </c>
      <c r="B228" s="115" t="s">
        <v>291</v>
      </c>
      <c r="C228" s="116" t="s">
        <v>488</v>
      </c>
      <c r="D228" s="113">
        <v>1</v>
      </c>
      <c r="E228" s="113">
        <v>1</v>
      </c>
      <c r="F228" s="113"/>
      <c r="G228" s="113">
        <f t="shared" si="3"/>
        <v>2</v>
      </c>
      <c r="H228" s="113">
        <v>1</v>
      </c>
      <c r="I228" s="117"/>
    </row>
    <row r="229" spans="1:10" ht="42" hidden="1" customHeight="1">
      <c r="A229" s="358">
        <v>30233</v>
      </c>
      <c r="B229" s="357" t="s">
        <v>292</v>
      </c>
      <c r="C229" s="349" t="s">
        <v>442</v>
      </c>
      <c r="D229" s="97"/>
      <c r="E229" s="97"/>
      <c r="F229" s="97"/>
      <c r="G229" s="97">
        <f t="shared" si="3"/>
        <v>0</v>
      </c>
      <c r="H229" s="97">
        <v>1</v>
      </c>
      <c r="I229" s="350"/>
    </row>
    <row r="230" spans="1:10" ht="35.25" hidden="1" customHeight="1">
      <c r="A230" s="358">
        <v>30234</v>
      </c>
      <c r="B230" s="357" t="s">
        <v>293</v>
      </c>
      <c r="C230" s="349" t="s">
        <v>442</v>
      </c>
      <c r="D230" s="97"/>
      <c r="E230" s="97"/>
      <c r="F230" s="97"/>
      <c r="G230" s="97">
        <f t="shared" si="3"/>
        <v>0</v>
      </c>
      <c r="H230" s="97">
        <v>1</v>
      </c>
      <c r="I230" s="350"/>
    </row>
    <row r="231" spans="1:10" ht="42" hidden="1" customHeight="1">
      <c r="A231" s="358">
        <v>30236</v>
      </c>
      <c r="B231" s="357" t="s">
        <v>294</v>
      </c>
      <c r="C231" s="353" t="s">
        <v>439</v>
      </c>
      <c r="D231" s="97"/>
      <c r="E231" s="97"/>
      <c r="F231" s="97"/>
      <c r="G231" s="97">
        <f t="shared" si="3"/>
        <v>0</v>
      </c>
      <c r="H231" s="97"/>
      <c r="I231" s="359" t="s">
        <v>460</v>
      </c>
    </row>
    <row r="232" spans="1:10" ht="39.75" hidden="1" customHeight="1">
      <c r="A232" s="358">
        <v>30235</v>
      </c>
      <c r="B232" s="352" t="s">
        <v>295</v>
      </c>
      <c r="C232" s="349" t="s">
        <v>442</v>
      </c>
      <c r="D232" s="97"/>
      <c r="E232" s="97"/>
      <c r="F232" s="97"/>
      <c r="G232" s="97">
        <f t="shared" si="3"/>
        <v>0</v>
      </c>
      <c r="H232" s="97">
        <v>1</v>
      </c>
      <c r="I232" s="350"/>
    </row>
    <row r="233" spans="1:10" ht="34.5" hidden="1" customHeight="1">
      <c r="A233" s="358">
        <v>30237</v>
      </c>
      <c r="B233" s="352" t="s">
        <v>296</v>
      </c>
      <c r="C233" s="349" t="s">
        <v>442</v>
      </c>
      <c r="D233" s="97"/>
      <c r="E233" s="97"/>
      <c r="F233" s="97"/>
      <c r="G233" s="97">
        <f t="shared" si="3"/>
        <v>0</v>
      </c>
      <c r="H233" s="97">
        <v>1</v>
      </c>
      <c r="I233" s="350"/>
    </row>
    <row r="234" spans="1:10" ht="49.5" hidden="1" customHeight="1">
      <c r="A234" s="447">
        <v>30238</v>
      </c>
      <c r="B234" s="448" t="s">
        <v>297</v>
      </c>
      <c r="C234" s="449" t="s">
        <v>586</v>
      </c>
      <c r="D234" s="450"/>
      <c r="E234" s="450">
        <v>1</v>
      </c>
      <c r="F234" s="450"/>
      <c r="G234" s="450">
        <f t="shared" si="3"/>
        <v>1</v>
      </c>
      <c r="H234" s="450"/>
      <c r="I234" s="453" t="s">
        <v>477</v>
      </c>
    </row>
    <row r="235" spans="1:10" ht="42" hidden="1" customHeight="1">
      <c r="A235" s="358">
        <v>30240</v>
      </c>
      <c r="B235" s="352" t="s">
        <v>298</v>
      </c>
      <c r="C235" s="349" t="s">
        <v>442</v>
      </c>
      <c r="D235" s="97"/>
      <c r="E235" s="97"/>
      <c r="F235" s="97"/>
      <c r="G235" s="97">
        <f t="shared" si="3"/>
        <v>0</v>
      </c>
      <c r="H235" s="97">
        <v>1</v>
      </c>
      <c r="I235" s="350"/>
    </row>
    <row r="236" spans="1:10" ht="45.75" hidden="1" customHeight="1">
      <c r="A236" s="358">
        <v>30241</v>
      </c>
      <c r="B236" s="357" t="s">
        <v>299</v>
      </c>
      <c r="C236" s="349" t="s">
        <v>442</v>
      </c>
      <c r="D236" s="97"/>
      <c r="E236" s="97"/>
      <c r="F236" s="97"/>
      <c r="G236" s="97">
        <f t="shared" si="3"/>
        <v>0</v>
      </c>
      <c r="H236" s="97">
        <v>1</v>
      </c>
      <c r="I236" s="350"/>
    </row>
    <row r="237" spans="1:10" ht="42" hidden="1" customHeight="1">
      <c r="A237" s="358">
        <v>30242</v>
      </c>
      <c r="B237" s="352" t="s">
        <v>300</v>
      </c>
      <c r="C237" s="353" t="s">
        <v>439</v>
      </c>
      <c r="D237" s="97"/>
      <c r="E237" s="97"/>
      <c r="F237" s="97"/>
      <c r="G237" s="97">
        <f t="shared" si="3"/>
        <v>0</v>
      </c>
      <c r="H237" s="97"/>
      <c r="I237" s="354" t="s">
        <v>443</v>
      </c>
    </row>
    <row r="238" spans="1:10" ht="47.25" hidden="1" customHeight="1">
      <c r="A238" s="114">
        <v>30243</v>
      </c>
      <c r="B238" s="119" t="s">
        <v>301</v>
      </c>
      <c r="C238" s="116" t="s">
        <v>444</v>
      </c>
      <c r="D238" s="113">
        <v>1</v>
      </c>
      <c r="E238" s="113"/>
      <c r="F238" s="113"/>
      <c r="G238" s="113">
        <f t="shared" si="3"/>
        <v>1</v>
      </c>
      <c r="H238" s="113">
        <v>1</v>
      </c>
      <c r="I238" s="117"/>
    </row>
    <row r="239" spans="1:10" ht="28.5" customHeight="1">
      <c r="A239" s="447">
        <v>30244</v>
      </c>
      <c r="B239" s="456" t="s">
        <v>302</v>
      </c>
      <c r="C239" s="449" t="s">
        <v>616</v>
      </c>
      <c r="D239" s="450"/>
      <c r="E239" s="450"/>
      <c r="F239" s="450">
        <v>1</v>
      </c>
      <c r="G239" s="450">
        <f t="shared" si="3"/>
        <v>1</v>
      </c>
      <c r="H239" s="450"/>
      <c r="I239" s="451" t="s">
        <v>425</v>
      </c>
      <c r="J239" s="7"/>
    </row>
    <row r="240" spans="1:10" ht="45" hidden="1" customHeight="1">
      <c r="A240" s="358">
        <v>30245</v>
      </c>
      <c r="B240" s="352" t="s">
        <v>303</v>
      </c>
      <c r="C240" s="349" t="s">
        <v>442</v>
      </c>
      <c r="D240" s="97"/>
      <c r="E240" s="97"/>
      <c r="F240" s="97"/>
      <c r="G240" s="97">
        <f t="shared" si="3"/>
        <v>0</v>
      </c>
      <c r="H240" s="97">
        <v>1</v>
      </c>
      <c r="I240" s="350"/>
    </row>
    <row r="241" spans="1:9" ht="37.5" hidden="1" customHeight="1">
      <c r="A241" s="447">
        <v>30247</v>
      </c>
      <c r="B241" s="448" t="s">
        <v>304</v>
      </c>
      <c r="C241" s="449" t="s">
        <v>490</v>
      </c>
      <c r="D241" s="450">
        <v>1</v>
      </c>
      <c r="E241" s="450">
        <v>1</v>
      </c>
      <c r="F241" s="450"/>
      <c r="G241" s="450">
        <f t="shared" si="3"/>
        <v>2</v>
      </c>
      <c r="H241" s="450"/>
      <c r="I241" s="453" t="s">
        <v>475</v>
      </c>
    </row>
    <row r="242" spans="1:9" ht="39.75" hidden="1" customHeight="1">
      <c r="A242" s="358">
        <v>30248</v>
      </c>
      <c r="B242" s="352" t="s">
        <v>305</v>
      </c>
      <c r="C242" s="349" t="s">
        <v>442</v>
      </c>
      <c r="D242" s="97"/>
      <c r="E242" s="97"/>
      <c r="F242" s="97"/>
      <c r="G242" s="97">
        <f t="shared" si="3"/>
        <v>0</v>
      </c>
      <c r="H242" s="97">
        <v>1</v>
      </c>
      <c r="I242" s="350"/>
    </row>
    <row r="243" spans="1:9" ht="36" hidden="1" customHeight="1">
      <c r="A243" s="358">
        <v>30249</v>
      </c>
      <c r="B243" s="352" t="s">
        <v>306</v>
      </c>
      <c r="C243" s="349" t="s">
        <v>442</v>
      </c>
      <c r="D243" s="97"/>
      <c r="E243" s="97"/>
      <c r="F243" s="97"/>
      <c r="G243" s="97">
        <f t="shared" si="3"/>
        <v>0</v>
      </c>
      <c r="H243" s="97">
        <v>1</v>
      </c>
      <c r="I243" s="350"/>
    </row>
    <row r="244" spans="1:9" ht="36" hidden="1" customHeight="1">
      <c r="A244" s="358">
        <v>30250</v>
      </c>
      <c r="B244" s="352" t="s">
        <v>307</v>
      </c>
      <c r="C244" s="349" t="s">
        <v>442</v>
      </c>
      <c r="D244" s="97"/>
      <c r="E244" s="97"/>
      <c r="F244" s="97"/>
      <c r="G244" s="97">
        <f t="shared" si="3"/>
        <v>0</v>
      </c>
      <c r="H244" s="97">
        <v>1</v>
      </c>
      <c r="I244" s="350"/>
    </row>
    <row r="245" spans="1:9" ht="30" hidden="1" customHeight="1">
      <c r="A245" s="358">
        <v>30251</v>
      </c>
      <c r="B245" s="356" t="s">
        <v>308</v>
      </c>
      <c r="C245" s="349" t="s">
        <v>442</v>
      </c>
      <c r="D245" s="97"/>
      <c r="E245" s="97"/>
      <c r="F245" s="97"/>
      <c r="G245" s="97">
        <f t="shared" si="3"/>
        <v>0</v>
      </c>
      <c r="H245" s="97">
        <v>1</v>
      </c>
      <c r="I245" s="350"/>
    </row>
    <row r="246" spans="1:9" ht="42" hidden="1" customHeight="1">
      <c r="A246" s="358">
        <v>30252</v>
      </c>
      <c r="B246" s="355" t="s">
        <v>309</v>
      </c>
      <c r="C246" s="353" t="s">
        <v>439</v>
      </c>
      <c r="D246" s="97"/>
      <c r="E246" s="97"/>
      <c r="F246" s="97"/>
      <c r="G246" s="97">
        <f t="shared" si="3"/>
        <v>0</v>
      </c>
      <c r="H246" s="97"/>
      <c r="I246" s="359" t="s">
        <v>478</v>
      </c>
    </row>
    <row r="247" spans="1:9" ht="42" hidden="1" customHeight="1">
      <c r="A247" s="114">
        <v>30253</v>
      </c>
      <c r="B247" s="115" t="s">
        <v>310</v>
      </c>
      <c r="C247" s="116" t="s">
        <v>488</v>
      </c>
      <c r="D247" s="113"/>
      <c r="E247" s="113">
        <v>1</v>
      </c>
      <c r="F247" s="113"/>
      <c r="G247" s="113">
        <f t="shared" si="3"/>
        <v>1</v>
      </c>
      <c r="H247" s="113">
        <v>1</v>
      </c>
      <c r="I247" s="117"/>
    </row>
    <row r="248" spans="1:9" ht="42" hidden="1" customHeight="1">
      <c r="A248" s="114">
        <v>30254</v>
      </c>
      <c r="B248" s="115" t="s">
        <v>311</v>
      </c>
      <c r="C248" s="116" t="s">
        <v>444</v>
      </c>
      <c r="D248" s="113">
        <v>1</v>
      </c>
      <c r="E248" s="113">
        <v>1</v>
      </c>
      <c r="F248" s="113"/>
      <c r="G248" s="113">
        <f t="shared" si="3"/>
        <v>2</v>
      </c>
      <c r="H248" s="113">
        <v>1</v>
      </c>
      <c r="I248" s="117"/>
    </row>
    <row r="249" spans="1:9" ht="42" hidden="1" customHeight="1">
      <c r="A249" s="114">
        <v>30255</v>
      </c>
      <c r="B249" s="119" t="s">
        <v>312</v>
      </c>
      <c r="C249" s="116" t="s">
        <v>427</v>
      </c>
      <c r="D249" s="113">
        <v>1</v>
      </c>
      <c r="E249" s="113"/>
      <c r="F249" s="113"/>
      <c r="G249" s="113">
        <f t="shared" si="3"/>
        <v>1</v>
      </c>
      <c r="H249" s="113">
        <v>1</v>
      </c>
      <c r="I249" s="117"/>
    </row>
    <row r="250" spans="1:9" ht="27" hidden="1" customHeight="1">
      <c r="A250" s="358">
        <v>30256</v>
      </c>
      <c r="B250" s="352" t="s">
        <v>313</v>
      </c>
      <c r="C250" s="349" t="s">
        <v>442</v>
      </c>
      <c r="D250" s="97"/>
      <c r="E250" s="97"/>
      <c r="F250" s="97"/>
      <c r="G250" s="97">
        <f t="shared" si="3"/>
        <v>0</v>
      </c>
      <c r="H250" s="97">
        <v>1</v>
      </c>
      <c r="I250" s="350"/>
    </row>
    <row r="251" spans="1:9" ht="32.25" hidden="1" customHeight="1">
      <c r="A251" s="358">
        <v>30257</v>
      </c>
      <c r="B251" s="356" t="s">
        <v>314</v>
      </c>
      <c r="C251" s="349" t="s">
        <v>442</v>
      </c>
      <c r="D251" s="97"/>
      <c r="E251" s="97"/>
      <c r="F251" s="97"/>
      <c r="G251" s="97">
        <f t="shared" si="3"/>
        <v>0</v>
      </c>
      <c r="H251" s="97">
        <v>1</v>
      </c>
      <c r="I251" s="350"/>
    </row>
    <row r="252" spans="1:9" ht="35.25" customHeight="1">
      <c r="A252" s="114">
        <v>30258</v>
      </c>
      <c r="B252" s="115" t="s">
        <v>315</v>
      </c>
      <c r="C252" s="116" t="s">
        <v>1102</v>
      </c>
      <c r="D252" s="113"/>
      <c r="E252" s="113"/>
      <c r="F252" s="493">
        <v>1</v>
      </c>
      <c r="G252" s="113">
        <f t="shared" si="3"/>
        <v>1</v>
      </c>
      <c r="H252" s="113">
        <v>1</v>
      </c>
      <c r="I252" s="117"/>
    </row>
    <row r="253" spans="1:9" ht="40.5" hidden="1" customHeight="1">
      <c r="A253" s="358">
        <v>30259</v>
      </c>
      <c r="B253" s="356" t="s">
        <v>316</v>
      </c>
      <c r="C253" s="349" t="s">
        <v>442</v>
      </c>
      <c r="D253" s="361"/>
      <c r="E253" s="361"/>
      <c r="F253" s="361"/>
      <c r="G253" s="97">
        <f t="shared" si="3"/>
        <v>0</v>
      </c>
      <c r="H253" s="361">
        <v>1</v>
      </c>
      <c r="I253" s="368"/>
    </row>
    <row r="254" spans="1:9" ht="35.25" hidden="1" customHeight="1">
      <c r="A254" s="358">
        <v>30260</v>
      </c>
      <c r="B254" s="356" t="s">
        <v>318</v>
      </c>
      <c r="C254" s="349" t="s">
        <v>442</v>
      </c>
      <c r="D254" s="97"/>
      <c r="E254" s="97"/>
      <c r="F254" s="97"/>
      <c r="G254" s="97">
        <f t="shared" si="3"/>
        <v>0</v>
      </c>
      <c r="H254" s="97">
        <v>1</v>
      </c>
      <c r="I254" s="350"/>
    </row>
    <row r="255" spans="1:9" ht="42" hidden="1" customHeight="1">
      <c r="A255" s="358">
        <v>30261</v>
      </c>
      <c r="B255" s="352" t="s">
        <v>319</v>
      </c>
      <c r="C255" s="353" t="s">
        <v>439</v>
      </c>
      <c r="D255" s="97"/>
      <c r="E255" s="97"/>
      <c r="F255" s="97"/>
      <c r="G255" s="97">
        <f t="shared" si="3"/>
        <v>0</v>
      </c>
      <c r="H255" s="97"/>
      <c r="I255" s="359" t="s">
        <v>479</v>
      </c>
    </row>
    <row r="256" spans="1:9" ht="42" hidden="1" customHeight="1">
      <c r="A256" s="358">
        <v>30262</v>
      </c>
      <c r="B256" s="357" t="s">
        <v>320</v>
      </c>
      <c r="C256" s="353" t="s">
        <v>439</v>
      </c>
      <c r="D256" s="97"/>
      <c r="E256" s="97"/>
      <c r="F256" s="97"/>
      <c r="G256" s="97">
        <f t="shared" si="3"/>
        <v>0</v>
      </c>
      <c r="H256" s="97"/>
      <c r="I256" s="354" t="s">
        <v>480</v>
      </c>
    </row>
    <row r="257" spans="1:9" ht="43.5" customHeight="1">
      <c r="A257" s="114">
        <v>30263</v>
      </c>
      <c r="B257" s="455" t="s">
        <v>321</v>
      </c>
      <c r="C257" s="116" t="s">
        <v>424</v>
      </c>
      <c r="D257" s="113"/>
      <c r="E257" s="113"/>
      <c r="F257" s="493">
        <v>1</v>
      </c>
      <c r="G257" s="113">
        <f t="shared" si="3"/>
        <v>1</v>
      </c>
      <c r="H257" s="113">
        <v>1</v>
      </c>
      <c r="I257" s="117"/>
    </row>
    <row r="258" spans="1:9" ht="43.5" hidden="1" customHeight="1">
      <c r="A258" s="358">
        <v>30264</v>
      </c>
      <c r="B258" s="352" t="s">
        <v>322</v>
      </c>
      <c r="C258" s="353" t="s">
        <v>439</v>
      </c>
      <c r="D258" s="97"/>
      <c r="E258" s="97"/>
      <c r="F258" s="97"/>
      <c r="G258" s="97">
        <f t="shared" ref="G258:G321" si="4">SUM(D258:F258)</f>
        <v>0</v>
      </c>
      <c r="H258" s="97"/>
      <c r="I258" s="359" t="s">
        <v>479</v>
      </c>
    </row>
    <row r="259" spans="1:9" ht="33.75" hidden="1" customHeight="1">
      <c r="A259" s="358">
        <v>30265</v>
      </c>
      <c r="B259" s="355" t="s">
        <v>323</v>
      </c>
      <c r="C259" s="353" t="s">
        <v>439</v>
      </c>
      <c r="D259" s="97"/>
      <c r="E259" s="97"/>
      <c r="F259" s="97"/>
      <c r="G259" s="97">
        <f t="shared" si="4"/>
        <v>0</v>
      </c>
      <c r="H259" s="97"/>
      <c r="I259" s="354" t="s">
        <v>432</v>
      </c>
    </row>
    <row r="260" spans="1:9" ht="38.25" hidden="1" customHeight="1">
      <c r="A260" s="114">
        <v>30266</v>
      </c>
      <c r="B260" s="115" t="s">
        <v>324</v>
      </c>
      <c r="C260" s="116" t="s">
        <v>444</v>
      </c>
      <c r="D260" s="113">
        <v>1</v>
      </c>
      <c r="E260" s="113">
        <v>1</v>
      </c>
      <c r="F260" s="113"/>
      <c r="G260" s="113">
        <f t="shared" si="4"/>
        <v>2</v>
      </c>
      <c r="H260" s="113">
        <v>1</v>
      </c>
      <c r="I260" s="117"/>
    </row>
    <row r="261" spans="1:9" ht="33.75" customHeight="1">
      <c r="A261" s="114">
        <v>30267</v>
      </c>
      <c r="B261" s="455" t="s">
        <v>325</v>
      </c>
      <c r="C261" s="116" t="s">
        <v>1102</v>
      </c>
      <c r="D261" s="113"/>
      <c r="E261" s="113"/>
      <c r="F261" s="493">
        <v>1</v>
      </c>
      <c r="G261" s="113">
        <f t="shared" si="4"/>
        <v>1</v>
      </c>
      <c r="H261" s="113">
        <v>1</v>
      </c>
      <c r="I261" s="117"/>
    </row>
    <row r="262" spans="1:9" ht="42" customHeight="1">
      <c r="A262" s="114">
        <v>30268</v>
      </c>
      <c r="B262" s="118" t="s">
        <v>326</v>
      </c>
      <c r="C262" s="116" t="s">
        <v>1076</v>
      </c>
      <c r="D262" s="113">
        <v>1</v>
      </c>
      <c r="E262" s="113"/>
      <c r="F262" s="493">
        <v>1</v>
      </c>
      <c r="G262" s="113">
        <f t="shared" si="4"/>
        <v>2</v>
      </c>
      <c r="H262" s="113">
        <v>1</v>
      </c>
      <c r="I262" s="117"/>
    </row>
    <row r="263" spans="1:9" ht="33.75" hidden="1" customHeight="1">
      <c r="A263" s="114">
        <v>30269</v>
      </c>
      <c r="B263" s="115" t="s">
        <v>327</v>
      </c>
      <c r="C263" s="116" t="s">
        <v>428</v>
      </c>
      <c r="D263" s="113"/>
      <c r="E263" s="113">
        <v>1</v>
      </c>
      <c r="F263" s="113"/>
      <c r="G263" s="113">
        <f t="shared" si="4"/>
        <v>1</v>
      </c>
      <c r="H263" s="113">
        <v>1</v>
      </c>
      <c r="I263" s="117"/>
    </row>
    <row r="264" spans="1:9" ht="37.5" hidden="1" customHeight="1">
      <c r="A264" s="358">
        <v>30270</v>
      </c>
      <c r="B264" s="352" t="s">
        <v>328</v>
      </c>
      <c r="C264" s="349" t="s">
        <v>442</v>
      </c>
      <c r="D264" s="97"/>
      <c r="E264" s="97"/>
      <c r="F264" s="97"/>
      <c r="G264" s="97">
        <f t="shared" si="4"/>
        <v>0</v>
      </c>
      <c r="H264" s="97">
        <v>1</v>
      </c>
      <c r="I264" s="350"/>
    </row>
    <row r="265" spans="1:9" ht="42" hidden="1" customHeight="1">
      <c r="A265" s="358">
        <v>30271</v>
      </c>
      <c r="B265" s="352" t="s">
        <v>329</v>
      </c>
      <c r="C265" s="349" t="s">
        <v>442</v>
      </c>
      <c r="D265" s="97"/>
      <c r="E265" s="97"/>
      <c r="F265" s="97"/>
      <c r="G265" s="97">
        <f t="shared" si="4"/>
        <v>0</v>
      </c>
      <c r="H265" s="97">
        <v>1</v>
      </c>
      <c r="I265" s="350"/>
    </row>
    <row r="266" spans="1:9" ht="42" hidden="1" customHeight="1">
      <c r="A266" s="447">
        <v>30272</v>
      </c>
      <c r="B266" s="448" t="s">
        <v>330</v>
      </c>
      <c r="C266" s="449" t="s">
        <v>490</v>
      </c>
      <c r="D266" s="450"/>
      <c r="E266" s="450">
        <v>1</v>
      </c>
      <c r="F266" s="450"/>
      <c r="G266" s="450">
        <f t="shared" si="4"/>
        <v>1</v>
      </c>
      <c r="H266" s="450"/>
      <c r="I266" s="451" t="s">
        <v>481</v>
      </c>
    </row>
    <row r="267" spans="1:9" ht="42" hidden="1" customHeight="1">
      <c r="A267" s="358">
        <v>30273</v>
      </c>
      <c r="B267" s="352" t="s">
        <v>331</v>
      </c>
      <c r="C267" s="349" t="s">
        <v>442</v>
      </c>
      <c r="D267" s="97"/>
      <c r="E267" s="97"/>
      <c r="F267" s="97"/>
      <c r="G267" s="97">
        <f t="shared" si="4"/>
        <v>0</v>
      </c>
      <c r="H267" s="97">
        <v>1</v>
      </c>
      <c r="I267" s="350"/>
    </row>
    <row r="268" spans="1:9" ht="43.5" hidden="1" customHeight="1">
      <c r="A268" s="358">
        <v>30274</v>
      </c>
      <c r="B268" s="356" t="s">
        <v>332</v>
      </c>
      <c r="C268" s="349" t="s">
        <v>442</v>
      </c>
      <c r="D268" s="97"/>
      <c r="E268" s="97"/>
      <c r="F268" s="97"/>
      <c r="G268" s="97">
        <f t="shared" si="4"/>
        <v>0</v>
      </c>
      <c r="H268" s="97">
        <v>1</v>
      </c>
      <c r="I268" s="350"/>
    </row>
    <row r="269" spans="1:9" ht="42" hidden="1" customHeight="1">
      <c r="A269" s="358">
        <v>30275</v>
      </c>
      <c r="B269" s="352" t="s">
        <v>334</v>
      </c>
      <c r="C269" s="349" t="s">
        <v>442</v>
      </c>
      <c r="D269" s="97"/>
      <c r="E269" s="97"/>
      <c r="F269" s="97"/>
      <c r="G269" s="97">
        <f t="shared" si="4"/>
        <v>0</v>
      </c>
      <c r="H269" s="97">
        <v>1</v>
      </c>
      <c r="I269" s="350"/>
    </row>
    <row r="270" spans="1:9" ht="42" customHeight="1">
      <c r="A270" s="114">
        <v>30276</v>
      </c>
      <c r="B270" s="455" t="s">
        <v>335</v>
      </c>
      <c r="C270" s="116" t="s">
        <v>424</v>
      </c>
      <c r="D270" s="113"/>
      <c r="E270" s="113"/>
      <c r="F270" s="493">
        <v>1</v>
      </c>
      <c r="G270" s="113">
        <f t="shared" si="4"/>
        <v>1</v>
      </c>
      <c r="H270" s="113">
        <v>1</v>
      </c>
      <c r="I270" s="117"/>
    </row>
    <row r="271" spans="1:9" ht="37.5" hidden="1" customHeight="1">
      <c r="A271" s="447">
        <v>30277</v>
      </c>
      <c r="B271" s="448" t="s">
        <v>336</v>
      </c>
      <c r="C271" s="449" t="s">
        <v>585</v>
      </c>
      <c r="D271" s="450">
        <v>1</v>
      </c>
      <c r="E271" s="450"/>
      <c r="F271" s="450"/>
      <c r="G271" s="450">
        <f t="shared" si="4"/>
        <v>1</v>
      </c>
      <c r="H271" s="450"/>
      <c r="I271" s="451" t="s">
        <v>476</v>
      </c>
    </row>
    <row r="272" spans="1:9" ht="42" hidden="1" customHeight="1">
      <c r="A272" s="358">
        <v>30278</v>
      </c>
      <c r="B272" s="356" t="s">
        <v>337</v>
      </c>
      <c r="C272" s="349" t="s">
        <v>442</v>
      </c>
      <c r="D272" s="97"/>
      <c r="E272" s="97"/>
      <c r="F272" s="97"/>
      <c r="G272" s="97">
        <f t="shared" si="4"/>
        <v>0</v>
      </c>
      <c r="H272" s="97">
        <v>1</v>
      </c>
      <c r="I272" s="350"/>
    </row>
    <row r="273" spans="1:9" ht="42" hidden="1" customHeight="1">
      <c r="A273" s="358">
        <v>30279</v>
      </c>
      <c r="B273" s="352" t="s">
        <v>338</v>
      </c>
      <c r="C273" s="349" t="s">
        <v>442</v>
      </c>
      <c r="D273" s="97"/>
      <c r="E273" s="97"/>
      <c r="F273" s="97"/>
      <c r="G273" s="97">
        <f t="shared" si="4"/>
        <v>0</v>
      </c>
      <c r="H273" s="97">
        <v>1</v>
      </c>
      <c r="I273" s="350"/>
    </row>
    <row r="274" spans="1:9" ht="45.75" hidden="1" customHeight="1">
      <c r="A274" s="358">
        <v>30280</v>
      </c>
      <c r="B274" s="356" t="s">
        <v>339</v>
      </c>
      <c r="C274" s="349" t="s">
        <v>442</v>
      </c>
      <c r="D274" s="97"/>
      <c r="E274" s="97"/>
      <c r="F274" s="97"/>
      <c r="G274" s="97">
        <f t="shared" si="4"/>
        <v>0</v>
      </c>
      <c r="H274" s="97">
        <v>1</v>
      </c>
      <c r="I274" s="350"/>
    </row>
    <row r="275" spans="1:9" ht="38.25" hidden="1" customHeight="1">
      <c r="A275" s="358">
        <v>30281</v>
      </c>
      <c r="B275" s="357" t="s">
        <v>340</v>
      </c>
      <c r="C275" s="349" t="s">
        <v>442</v>
      </c>
      <c r="D275" s="97"/>
      <c r="E275" s="97"/>
      <c r="F275" s="97"/>
      <c r="G275" s="97">
        <f t="shared" si="4"/>
        <v>0</v>
      </c>
      <c r="H275" s="97">
        <v>1</v>
      </c>
      <c r="I275" s="350"/>
    </row>
    <row r="276" spans="1:9" ht="42" customHeight="1">
      <c r="A276" s="114">
        <v>30282</v>
      </c>
      <c r="B276" s="115" t="s">
        <v>341</v>
      </c>
      <c r="C276" s="116" t="s">
        <v>1250</v>
      </c>
      <c r="D276" s="113"/>
      <c r="E276" s="113"/>
      <c r="F276" s="493">
        <v>1</v>
      </c>
      <c r="G276" s="113">
        <f t="shared" si="4"/>
        <v>1</v>
      </c>
      <c r="H276" s="113">
        <v>1</v>
      </c>
      <c r="I276" s="117"/>
    </row>
    <row r="277" spans="1:9" ht="42" hidden="1" customHeight="1">
      <c r="A277" s="358">
        <v>30283</v>
      </c>
      <c r="B277" s="352" t="s">
        <v>342</v>
      </c>
      <c r="C277" s="349" t="s">
        <v>442</v>
      </c>
      <c r="D277" s="97"/>
      <c r="E277" s="97"/>
      <c r="F277" s="97"/>
      <c r="G277" s="97">
        <f t="shared" si="4"/>
        <v>0</v>
      </c>
      <c r="H277" s="97">
        <v>1</v>
      </c>
      <c r="I277" s="350"/>
    </row>
    <row r="278" spans="1:9" ht="34.5" hidden="1" customHeight="1">
      <c r="A278" s="358">
        <v>30284</v>
      </c>
      <c r="B278" s="352" t="s">
        <v>343</v>
      </c>
      <c r="C278" s="349" t="s">
        <v>442</v>
      </c>
      <c r="D278" s="97"/>
      <c r="E278" s="97"/>
      <c r="F278" s="97"/>
      <c r="G278" s="97">
        <f t="shared" si="4"/>
        <v>0</v>
      </c>
      <c r="H278" s="97">
        <v>1</v>
      </c>
      <c r="I278" s="350"/>
    </row>
    <row r="279" spans="1:9" ht="42" hidden="1" customHeight="1">
      <c r="A279" s="358">
        <v>30285</v>
      </c>
      <c r="B279" s="356" t="s">
        <v>344</v>
      </c>
      <c r="C279" s="353" t="s">
        <v>439</v>
      </c>
      <c r="D279" s="97"/>
      <c r="E279" s="97"/>
      <c r="F279" s="97"/>
      <c r="G279" s="97">
        <f t="shared" si="4"/>
        <v>0</v>
      </c>
      <c r="H279" s="97"/>
      <c r="I279" s="359" t="s">
        <v>482</v>
      </c>
    </row>
    <row r="280" spans="1:9" ht="31.5" hidden="1" customHeight="1">
      <c r="A280" s="114">
        <v>30286</v>
      </c>
      <c r="B280" s="119" t="s">
        <v>345</v>
      </c>
      <c r="C280" s="116" t="s">
        <v>428</v>
      </c>
      <c r="D280" s="113">
        <v>1</v>
      </c>
      <c r="E280" s="113"/>
      <c r="F280" s="113"/>
      <c r="G280" s="142">
        <f t="shared" si="4"/>
        <v>1</v>
      </c>
      <c r="H280" s="113">
        <v>1</v>
      </c>
      <c r="I280" s="117"/>
    </row>
    <row r="281" spans="1:9" ht="39" hidden="1" customHeight="1">
      <c r="A281" s="114">
        <v>30287</v>
      </c>
      <c r="B281" s="115" t="s">
        <v>346</v>
      </c>
      <c r="C281" s="116" t="s">
        <v>488</v>
      </c>
      <c r="D281" s="113">
        <v>1</v>
      </c>
      <c r="E281" s="113"/>
      <c r="F281" s="113"/>
      <c r="G281" s="142">
        <f t="shared" si="4"/>
        <v>1</v>
      </c>
      <c r="H281" s="113">
        <v>1</v>
      </c>
      <c r="I281" s="117"/>
    </row>
    <row r="282" spans="1:9" ht="37.5" customHeight="1">
      <c r="A282" s="114">
        <v>30288</v>
      </c>
      <c r="B282" s="118" t="s">
        <v>347</v>
      </c>
      <c r="C282" s="116" t="s">
        <v>444</v>
      </c>
      <c r="D282" s="113"/>
      <c r="E282" s="113"/>
      <c r="F282" s="493">
        <v>1</v>
      </c>
      <c r="G282" s="113">
        <f t="shared" si="4"/>
        <v>1</v>
      </c>
      <c r="H282" s="113">
        <v>1</v>
      </c>
      <c r="I282" s="117"/>
    </row>
    <row r="283" spans="1:9" ht="42" hidden="1" customHeight="1">
      <c r="A283" s="358">
        <v>30289</v>
      </c>
      <c r="B283" s="356" t="s">
        <v>348</v>
      </c>
      <c r="C283" s="353" t="s">
        <v>439</v>
      </c>
      <c r="D283" s="97"/>
      <c r="E283" s="97"/>
      <c r="F283" s="97"/>
      <c r="G283" s="97">
        <f t="shared" si="4"/>
        <v>0</v>
      </c>
      <c r="H283" s="97"/>
      <c r="I283" s="359" t="s">
        <v>430</v>
      </c>
    </row>
    <row r="284" spans="1:9" ht="32.25" hidden="1" customHeight="1">
      <c r="A284" s="358">
        <v>30291</v>
      </c>
      <c r="B284" s="352" t="s">
        <v>349</v>
      </c>
      <c r="C284" s="353" t="s">
        <v>439</v>
      </c>
      <c r="D284" s="97"/>
      <c r="E284" s="97"/>
      <c r="F284" s="97"/>
      <c r="G284" s="97">
        <f t="shared" si="4"/>
        <v>0</v>
      </c>
      <c r="H284" s="97"/>
      <c r="I284" s="354" t="s">
        <v>483</v>
      </c>
    </row>
    <row r="285" spans="1:9" ht="26.25" hidden="1" customHeight="1">
      <c r="A285" s="358">
        <v>30355</v>
      </c>
      <c r="B285" s="356" t="s">
        <v>350</v>
      </c>
      <c r="C285" s="349" t="s">
        <v>442</v>
      </c>
      <c r="D285" s="97"/>
      <c r="E285" s="97"/>
      <c r="F285" s="97"/>
      <c r="G285" s="97">
        <f t="shared" si="4"/>
        <v>0</v>
      </c>
      <c r="H285" s="97">
        <v>1</v>
      </c>
      <c r="I285" s="350"/>
    </row>
    <row r="286" spans="1:9" ht="42" hidden="1" customHeight="1">
      <c r="A286" s="358">
        <v>30290</v>
      </c>
      <c r="B286" s="356" t="s">
        <v>351</v>
      </c>
      <c r="C286" s="349" t="s">
        <v>442</v>
      </c>
      <c r="D286" s="97"/>
      <c r="E286" s="97"/>
      <c r="F286" s="97"/>
      <c r="G286" s="97">
        <f t="shared" si="4"/>
        <v>0</v>
      </c>
      <c r="H286" s="97">
        <v>1</v>
      </c>
      <c r="I286" s="350"/>
    </row>
    <row r="287" spans="1:9" ht="42" hidden="1" customHeight="1">
      <c r="A287" s="358">
        <v>30292</v>
      </c>
      <c r="B287" s="352" t="s">
        <v>352</v>
      </c>
      <c r="C287" s="349" t="s">
        <v>442</v>
      </c>
      <c r="D287" s="97"/>
      <c r="E287" s="97"/>
      <c r="F287" s="97"/>
      <c r="G287" s="97">
        <f t="shared" si="4"/>
        <v>0</v>
      </c>
      <c r="H287" s="97">
        <v>1</v>
      </c>
      <c r="I287" s="350"/>
    </row>
    <row r="288" spans="1:9" ht="42" hidden="1" customHeight="1">
      <c r="A288" s="358">
        <v>30293</v>
      </c>
      <c r="B288" s="352" t="s">
        <v>353</v>
      </c>
      <c r="C288" s="353" t="s">
        <v>439</v>
      </c>
      <c r="D288" s="97"/>
      <c r="E288" s="97"/>
      <c r="F288" s="97"/>
      <c r="G288" s="97">
        <f t="shared" si="4"/>
        <v>0</v>
      </c>
      <c r="H288" s="97"/>
      <c r="I288" s="359" t="s">
        <v>484</v>
      </c>
    </row>
    <row r="289" spans="1:10" ht="48.75" hidden="1" customHeight="1">
      <c r="A289" s="358">
        <v>30294</v>
      </c>
      <c r="B289" s="352" t="s">
        <v>354</v>
      </c>
      <c r="C289" s="349" t="s">
        <v>442</v>
      </c>
      <c r="D289" s="97"/>
      <c r="E289" s="97"/>
      <c r="F289" s="97"/>
      <c r="G289" s="97">
        <f t="shared" si="4"/>
        <v>0</v>
      </c>
      <c r="H289" s="97">
        <v>1</v>
      </c>
      <c r="I289" s="350"/>
    </row>
    <row r="290" spans="1:10" ht="38.25" hidden="1" customHeight="1">
      <c r="A290" s="358">
        <v>30295</v>
      </c>
      <c r="B290" s="357" t="s">
        <v>355</v>
      </c>
      <c r="C290" s="349" t="s">
        <v>442</v>
      </c>
      <c r="D290" s="97"/>
      <c r="E290" s="97"/>
      <c r="F290" s="97"/>
      <c r="G290" s="97">
        <f t="shared" si="4"/>
        <v>0</v>
      </c>
      <c r="H290" s="97">
        <v>1</v>
      </c>
      <c r="I290" s="350"/>
    </row>
    <row r="291" spans="1:10" ht="42" hidden="1" customHeight="1">
      <c r="A291" s="447">
        <v>30296</v>
      </c>
      <c r="B291" s="456" t="s">
        <v>356</v>
      </c>
      <c r="C291" s="449" t="s">
        <v>490</v>
      </c>
      <c r="D291" s="450"/>
      <c r="E291" s="450">
        <v>1</v>
      </c>
      <c r="F291" s="450"/>
      <c r="G291" s="450">
        <f t="shared" si="4"/>
        <v>1</v>
      </c>
      <c r="H291" s="450"/>
      <c r="I291" s="453" t="s">
        <v>481</v>
      </c>
    </row>
    <row r="292" spans="1:10" ht="42" hidden="1" customHeight="1">
      <c r="A292" s="358">
        <v>30297</v>
      </c>
      <c r="B292" s="352" t="s">
        <v>357</v>
      </c>
      <c r="C292" s="349" t="s">
        <v>442</v>
      </c>
      <c r="D292" s="97"/>
      <c r="E292" s="97"/>
      <c r="F292" s="97"/>
      <c r="G292" s="97">
        <f t="shared" si="4"/>
        <v>0</v>
      </c>
      <c r="H292" s="97">
        <v>1</v>
      </c>
      <c r="I292" s="350"/>
    </row>
    <row r="293" spans="1:10" ht="42" hidden="1" customHeight="1">
      <c r="A293" s="358">
        <v>30298</v>
      </c>
      <c r="B293" s="357" t="s">
        <v>358</v>
      </c>
      <c r="C293" s="349" t="s">
        <v>442</v>
      </c>
      <c r="D293" s="97"/>
      <c r="E293" s="97"/>
      <c r="F293" s="97"/>
      <c r="G293" s="97">
        <f t="shared" si="4"/>
        <v>0</v>
      </c>
      <c r="H293" s="97">
        <v>1</v>
      </c>
      <c r="I293" s="350"/>
    </row>
    <row r="294" spans="1:10" ht="34.5" hidden="1" customHeight="1">
      <c r="A294" s="358">
        <v>30299</v>
      </c>
      <c r="B294" s="357" t="s">
        <v>360</v>
      </c>
      <c r="C294" s="349" t="s">
        <v>442</v>
      </c>
      <c r="D294" s="97"/>
      <c r="E294" s="97"/>
      <c r="F294" s="97"/>
      <c r="G294" s="97">
        <f t="shared" si="4"/>
        <v>0</v>
      </c>
      <c r="H294" s="97">
        <v>1</v>
      </c>
      <c r="I294" s="350"/>
    </row>
    <row r="295" spans="1:10" ht="32.25" hidden="1" customHeight="1">
      <c r="A295" s="358">
        <v>30300</v>
      </c>
      <c r="B295" s="356" t="s">
        <v>361</v>
      </c>
      <c r="C295" s="353" t="s">
        <v>439</v>
      </c>
      <c r="D295" s="97"/>
      <c r="E295" s="97"/>
      <c r="F295" s="97"/>
      <c r="G295" s="97">
        <f t="shared" si="4"/>
        <v>0</v>
      </c>
      <c r="H295" s="97"/>
      <c r="I295" s="354" t="s">
        <v>433</v>
      </c>
    </row>
    <row r="296" spans="1:10" ht="32.25" customHeight="1">
      <c r="A296" s="114">
        <v>30303</v>
      </c>
      <c r="B296" s="115" t="s">
        <v>362</v>
      </c>
      <c r="C296" s="116" t="s">
        <v>444</v>
      </c>
      <c r="D296" s="113">
        <v>1</v>
      </c>
      <c r="E296" s="113">
        <v>1</v>
      </c>
      <c r="F296" s="493">
        <v>1</v>
      </c>
      <c r="G296" s="113">
        <f t="shared" si="4"/>
        <v>3</v>
      </c>
      <c r="H296" s="113">
        <v>1</v>
      </c>
      <c r="I296" s="117"/>
    </row>
    <row r="297" spans="1:10" ht="33" hidden="1" customHeight="1">
      <c r="A297" s="358">
        <v>30301</v>
      </c>
      <c r="B297" s="357" t="s">
        <v>363</v>
      </c>
      <c r="C297" s="349" t="s">
        <v>442</v>
      </c>
      <c r="D297" s="97"/>
      <c r="E297" s="97"/>
      <c r="F297" s="97"/>
      <c r="G297" s="97">
        <f t="shared" si="4"/>
        <v>0</v>
      </c>
      <c r="H297" s="97">
        <v>1</v>
      </c>
      <c r="I297" s="350"/>
    </row>
    <row r="298" spans="1:10" ht="37.5" hidden="1" customHeight="1">
      <c r="A298" s="114">
        <v>30302</v>
      </c>
      <c r="B298" s="118" t="s">
        <v>364</v>
      </c>
      <c r="C298" s="116" t="s">
        <v>427</v>
      </c>
      <c r="D298" s="113">
        <v>1</v>
      </c>
      <c r="E298" s="113"/>
      <c r="F298" s="113"/>
      <c r="G298" s="113">
        <f t="shared" si="4"/>
        <v>1</v>
      </c>
      <c r="H298" s="113">
        <v>1</v>
      </c>
      <c r="I298" s="117"/>
    </row>
    <row r="299" spans="1:10" ht="30.75" hidden="1" customHeight="1">
      <c r="A299" s="358">
        <v>30228</v>
      </c>
      <c r="B299" s="356" t="s">
        <v>365</v>
      </c>
      <c r="C299" s="349" t="s">
        <v>442</v>
      </c>
      <c r="D299" s="97"/>
      <c r="E299" s="97"/>
      <c r="F299" s="97"/>
      <c r="G299" s="97">
        <f t="shared" si="4"/>
        <v>0</v>
      </c>
      <c r="H299" s="97">
        <v>1</v>
      </c>
      <c r="I299" s="350"/>
    </row>
    <row r="300" spans="1:10" ht="39" hidden="1" customHeight="1">
      <c r="A300" s="358">
        <v>30239</v>
      </c>
      <c r="B300" s="352" t="s">
        <v>366</v>
      </c>
      <c r="C300" s="349" t="s">
        <v>442</v>
      </c>
      <c r="D300" s="97"/>
      <c r="E300" s="97"/>
      <c r="F300" s="97"/>
      <c r="G300" s="97">
        <f t="shared" si="4"/>
        <v>0</v>
      </c>
      <c r="H300" s="97">
        <v>1</v>
      </c>
      <c r="I300" s="350"/>
    </row>
    <row r="301" spans="1:10" ht="33" hidden="1" customHeight="1">
      <c r="A301" s="358">
        <v>30246</v>
      </c>
      <c r="B301" s="357" t="s">
        <v>367</v>
      </c>
      <c r="C301" s="353" t="s">
        <v>439</v>
      </c>
      <c r="D301" s="97"/>
      <c r="E301" s="97"/>
      <c r="F301" s="97"/>
      <c r="G301" s="97">
        <f t="shared" si="4"/>
        <v>0</v>
      </c>
      <c r="H301" s="97"/>
      <c r="I301" s="359" t="s">
        <v>460</v>
      </c>
    </row>
    <row r="302" spans="1:10" ht="42" hidden="1" customHeight="1">
      <c r="A302" s="358">
        <v>30304</v>
      </c>
      <c r="B302" s="352" t="s">
        <v>368</v>
      </c>
      <c r="C302" s="353" t="s">
        <v>439</v>
      </c>
      <c r="D302" s="97"/>
      <c r="E302" s="97"/>
      <c r="F302" s="97"/>
      <c r="G302" s="97">
        <f t="shared" si="4"/>
        <v>0</v>
      </c>
      <c r="H302" s="97"/>
      <c r="I302" s="354" t="s">
        <v>443</v>
      </c>
    </row>
    <row r="303" spans="1:10" ht="36" hidden="1" customHeight="1">
      <c r="A303" s="358">
        <v>30305</v>
      </c>
      <c r="B303" s="352" t="s">
        <v>369</v>
      </c>
      <c r="C303" s="349" t="s">
        <v>442</v>
      </c>
      <c r="D303" s="97"/>
      <c r="E303" s="97"/>
      <c r="F303" s="97"/>
      <c r="G303" s="97">
        <f t="shared" si="4"/>
        <v>0</v>
      </c>
      <c r="H303" s="97">
        <v>1</v>
      </c>
      <c r="I303" s="350"/>
    </row>
    <row r="304" spans="1:10" ht="38.25" customHeight="1">
      <c r="A304" s="447">
        <v>30306</v>
      </c>
      <c r="B304" s="456" t="s">
        <v>370</v>
      </c>
      <c r="C304" s="449" t="s">
        <v>616</v>
      </c>
      <c r="D304" s="450"/>
      <c r="E304" s="450"/>
      <c r="F304" s="450">
        <v>1</v>
      </c>
      <c r="G304" s="450">
        <f t="shared" si="4"/>
        <v>1</v>
      </c>
      <c r="H304" s="450"/>
      <c r="I304" s="453" t="s">
        <v>425</v>
      </c>
      <c r="J304" s="7"/>
    </row>
    <row r="305" spans="1:9" ht="36.75" hidden="1" customHeight="1">
      <c r="A305" s="358">
        <v>30307</v>
      </c>
      <c r="B305" s="352" t="s">
        <v>371</v>
      </c>
      <c r="C305" s="349" t="s">
        <v>442</v>
      </c>
      <c r="D305" s="97"/>
      <c r="E305" s="97"/>
      <c r="F305" s="97"/>
      <c r="G305" s="97">
        <f t="shared" si="4"/>
        <v>0</v>
      </c>
      <c r="H305" s="97">
        <v>1</v>
      </c>
      <c r="I305" s="350"/>
    </row>
    <row r="306" spans="1:9" ht="30.75" hidden="1" customHeight="1">
      <c r="A306" s="358">
        <v>30308</v>
      </c>
      <c r="B306" s="357" t="s">
        <v>372</v>
      </c>
      <c r="C306" s="349" t="s">
        <v>442</v>
      </c>
      <c r="D306" s="97"/>
      <c r="E306" s="97"/>
      <c r="F306" s="97"/>
      <c r="G306" s="97">
        <f t="shared" si="4"/>
        <v>0</v>
      </c>
      <c r="H306" s="97">
        <v>1</v>
      </c>
      <c r="I306" s="350"/>
    </row>
    <row r="307" spans="1:9" ht="27.75" customHeight="1">
      <c r="A307" s="447">
        <v>30309</v>
      </c>
      <c r="B307" s="456" t="s">
        <v>373</v>
      </c>
      <c r="C307" s="449" t="s">
        <v>539</v>
      </c>
      <c r="D307" s="450"/>
      <c r="E307" s="450"/>
      <c r="F307" s="450">
        <v>1</v>
      </c>
      <c r="G307" s="450">
        <f t="shared" si="4"/>
        <v>1</v>
      </c>
      <c r="H307" s="450"/>
      <c r="I307" s="451" t="s">
        <v>431</v>
      </c>
    </row>
    <row r="308" spans="1:9" ht="34.5" hidden="1" customHeight="1">
      <c r="A308" s="358">
        <v>30310</v>
      </c>
      <c r="B308" s="357" t="s">
        <v>374</v>
      </c>
      <c r="C308" s="353" t="s">
        <v>439</v>
      </c>
      <c r="D308" s="97"/>
      <c r="E308" s="97"/>
      <c r="F308" s="97"/>
      <c r="G308" s="97">
        <f t="shared" si="4"/>
        <v>0</v>
      </c>
      <c r="H308" s="97"/>
      <c r="I308" s="359" t="s">
        <v>485</v>
      </c>
    </row>
    <row r="309" spans="1:9" ht="34.5" hidden="1" customHeight="1">
      <c r="A309" s="358">
        <v>30311</v>
      </c>
      <c r="B309" s="355" t="s">
        <v>375</v>
      </c>
      <c r="C309" s="349" t="s">
        <v>442</v>
      </c>
      <c r="D309" s="97"/>
      <c r="E309" s="97"/>
      <c r="F309" s="97"/>
      <c r="G309" s="97">
        <f t="shared" si="4"/>
        <v>0</v>
      </c>
      <c r="H309" s="97">
        <v>1</v>
      </c>
      <c r="I309" s="350"/>
    </row>
    <row r="310" spans="1:9" ht="35.25" hidden="1" customHeight="1">
      <c r="A310" s="358">
        <v>30312</v>
      </c>
      <c r="B310" s="352" t="s">
        <v>376</v>
      </c>
      <c r="C310" s="349" t="s">
        <v>442</v>
      </c>
      <c r="D310" s="97"/>
      <c r="E310" s="97"/>
      <c r="F310" s="97"/>
      <c r="G310" s="97">
        <f t="shared" si="4"/>
        <v>0</v>
      </c>
      <c r="H310" s="97">
        <v>1</v>
      </c>
      <c r="I310" s="350"/>
    </row>
    <row r="311" spans="1:9" ht="36" hidden="1" customHeight="1">
      <c r="A311" s="358">
        <v>30313</v>
      </c>
      <c r="B311" s="357" t="s">
        <v>377</v>
      </c>
      <c r="C311" s="349" t="s">
        <v>442</v>
      </c>
      <c r="D311" s="97"/>
      <c r="E311" s="97"/>
      <c r="F311" s="97"/>
      <c r="G311" s="97">
        <f t="shared" si="4"/>
        <v>0</v>
      </c>
      <c r="H311" s="97">
        <v>1</v>
      </c>
      <c r="I311" s="350"/>
    </row>
    <row r="312" spans="1:9" s="32" customFormat="1" ht="32.25" hidden="1" customHeight="1">
      <c r="A312" s="358">
        <v>30314</v>
      </c>
      <c r="B312" s="356" t="s">
        <v>378</v>
      </c>
      <c r="C312" s="349" t="s">
        <v>442</v>
      </c>
      <c r="D312" s="361"/>
      <c r="E312" s="361"/>
      <c r="F312" s="361"/>
      <c r="G312" s="97">
        <f t="shared" si="4"/>
        <v>0</v>
      </c>
      <c r="H312" s="361">
        <v>1</v>
      </c>
      <c r="I312" s="368"/>
    </row>
    <row r="313" spans="1:9" ht="38.25" hidden="1" customHeight="1">
      <c r="A313" s="358">
        <v>30315</v>
      </c>
      <c r="B313" s="356" t="s">
        <v>379</v>
      </c>
      <c r="C313" s="349" t="s">
        <v>442</v>
      </c>
      <c r="D313" s="97"/>
      <c r="E313" s="97"/>
      <c r="F313" s="97"/>
      <c r="G313" s="97">
        <f t="shared" si="4"/>
        <v>0</v>
      </c>
      <c r="H313" s="97">
        <v>1</v>
      </c>
      <c r="I313" s="350"/>
    </row>
    <row r="314" spans="1:9" ht="45" hidden="1" customHeight="1">
      <c r="A314" s="358">
        <v>30316</v>
      </c>
      <c r="B314" s="352" t="s">
        <v>380</v>
      </c>
      <c r="C314" s="353" t="s">
        <v>439</v>
      </c>
      <c r="D314" s="97"/>
      <c r="E314" s="97"/>
      <c r="F314" s="97"/>
      <c r="G314" s="97">
        <f t="shared" si="4"/>
        <v>0</v>
      </c>
      <c r="H314" s="97"/>
      <c r="I314" s="359" t="s">
        <v>461</v>
      </c>
    </row>
    <row r="315" spans="1:9" ht="39.75" hidden="1" customHeight="1">
      <c r="A315" s="358">
        <v>30317</v>
      </c>
      <c r="B315" s="357" t="s">
        <v>381</v>
      </c>
      <c r="C315" s="349" t="s">
        <v>442</v>
      </c>
      <c r="D315" s="97"/>
      <c r="E315" s="97"/>
      <c r="F315" s="97"/>
      <c r="G315" s="97">
        <f t="shared" si="4"/>
        <v>0</v>
      </c>
      <c r="H315" s="97">
        <v>1</v>
      </c>
      <c r="I315" s="350"/>
    </row>
    <row r="316" spans="1:9" ht="33.75" hidden="1" customHeight="1">
      <c r="A316" s="358">
        <v>30318</v>
      </c>
      <c r="B316" s="352" t="s">
        <v>382</v>
      </c>
      <c r="C316" s="353" t="s">
        <v>439</v>
      </c>
      <c r="D316" s="97"/>
      <c r="E316" s="97"/>
      <c r="F316" s="97"/>
      <c r="G316" s="97">
        <f t="shared" si="4"/>
        <v>0</v>
      </c>
      <c r="H316" s="97"/>
      <c r="I316" s="359" t="s">
        <v>486</v>
      </c>
    </row>
    <row r="317" spans="1:9" ht="40.5" hidden="1" customHeight="1">
      <c r="A317" s="358">
        <v>30319</v>
      </c>
      <c r="B317" s="357" t="s">
        <v>383</v>
      </c>
      <c r="C317" s="349" t="s">
        <v>442</v>
      </c>
      <c r="D317" s="97"/>
      <c r="E317" s="97"/>
      <c r="F317" s="97"/>
      <c r="G317" s="97">
        <f t="shared" si="4"/>
        <v>0</v>
      </c>
      <c r="H317" s="97">
        <v>1</v>
      </c>
      <c r="I317" s="350"/>
    </row>
    <row r="318" spans="1:9" ht="42" customHeight="1">
      <c r="A318" s="447">
        <v>30320</v>
      </c>
      <c r="B318" s="448" t="s">
        <v>384</v>
      </c>
      <c r="C318" s="449" t="s">
        <v>490</v>
      </c>
      <c r="D318" s="450"/>
      <c r="E318" s="450">
        <v>1</v>
      </c>
      <c r="F318" s="450">
        <v>1</v>
      </c>
      <c r="G318" s="450">
        <f t="shared" si="4"/>
        <v>2</v>
      </c>
      <c r="H318" s="450"/>
      <c r="I318" s="453" t="s">
        <v>468</v>
      </c>
    </row>
    <row r="319" spans="1:9" ht="42" customHeight="1">
      <c r="A319" s="114">
        <v>30321</v>
      </c>
      <c r="B319" s="455" t="s">
        <v>385</v>
      </c>
      <c r="C319" s="116" t="s">
        <v>488</v>
      </c>
      <c r="D319" s="113"/>
      <c r="E319" s="113"/>
      <c r="F319" s="493">
        <v>1</v>
      </c>
      <c r="G319" s="113">
        <f t="shared" si="4"/>
        <v>1</v>
      </c>
      <c r="H319" s="113">
        <v>1</v>
      </c>
      <c r="I319" s="117"/>
    </row>
    <row r="320" spans="1:9" ht="32.25" hidden="1" customHeight="1">
      <c r="A320" s="358">
        <v>30322</v>
      </c>
      <c r="B320" s="357" t="s">
        <v>387</v>
      </c>
      <c r="C320" s="349" t="s">
        <v>442</v>
      </c>
      <c r="D320" s="97"/>
      <c r="E320" s="97"/>
      <c r="F320" s="97"/>
      <c r="G320" s="97">
        <f t="shared" si="4"/>
        <v>0</v>
      </c>
      <c r="H320" s="97">
        <v>1</v>
      </c>
      <c r="I320" s="350"/>
    </row>
    <row r="321" spans="1:9" ht="39" hidden="1" customHeight="1">
      <c r="A321" s="358">
        <v>30323</v>
      </c>
      <c r="B321" s="352" t="s">
        <v>388</v>
      </c>
      <c r="C321" s="353" t="s">
        <v>439</v>
      </c>
      <c r="D321" s="97"/>
      <c r="E321" s="97"/>
      <c r="F321" s="97"/>
      <c r="G321" s="97">
        <f t="shared" si="4"/>
        <v>0</v>
      </c>
      <c r="H321" s="97"/>
      <c r="I321" s="354" t="s">
        <v>465</v>
      </c>
    </row>
    <row r="322" spans="1:9" ht="34.5" customHeight="1">
      <c r="A322" s="114">
        <v>30324</v>
      </c>
      <c r="B322" s="455" t="s">
        <v>389</v>
      </c>
      <c r="C322" s="116" t="s">
        <v>552</v>
      </c>
      <c r="D322" s="113"/>
      <c r="E322" s="113"/>
      <c r="F322" s="493">
        <v>1</v>
      </c>
      <c r="G322" s="113">
        <f t="shared" ref="G322:G351" si="5">SUM(D322:F322)</f>
        <v>1</v>
      </c>
      <c r="H322" s="113">
        <v>1</v>
      </c>
      <c r="I322" s="117"/>
    </row>
    <row r="323" spans="1:9" ht="36" hidden="1" customHeight="1">
      <c r="A323" s="114">
        <v>30325</v>
      </c>
      <c r="B323" s="115" t="s">
        <v>390</v>
      </c>
      <c r="C323" s="116" t="s">
        <v>444</v>
      </c>
      <c r="D323" s="113"/>
      <c r="E323" s="113">
        <v>1</v>
      </c>
      <c r="F323" s="113"/>
      <c r="G323" s="113">
        <f t="shared" si="5"/>
        <v>1</v>
      </c>
      <c r="H323" s="113">
        <v>1</v>
      </c>
      <c r="I323" s="117"/>
    </row>
    <row r="324" spans="1:9" ht="42" hidden="1" customHeight="1">
      <c r="A324" s="114">
        <v>30326</v>
      </c>
      <c r="B324" s="115" t="s">
        <v>391</v>
      </c>
      <c r="C324" s="116" t="s">
        <v>427</v>
      </c>
      <c r="D324" s="113"/>
      <c r="E324" s="113">
        <v>1</v>
      </c>
      <c r="F324" s="113"/>
      <c r="G324" s="113">
        <f t="shared" si="5"/>
        <v>1</v>
      </c>
      <c r="H324" s="113">
        <v>1</v>
      </c>
      <c r="I324" s="117"/>
    </row>
    <row r="325" spans="1:9" ht="31.5" hidden="1" customHeight="1">
      <c r="A325" s="447">
        <v>30327</v>
      </c>
      <c r="B325" s="448" t="s">
        <v>392</v>
      </c>
      <c r="C325" s="449" t="s">
        <v>490</v>
      </c>
      <c r="D325" s="450">
        <v>1</v>
      </c>
      <c r="E325" s="450">
        <v>1</v>
      </c>
      <c r="F325" s="450"/>
      <c r="G325" s="450">
        <f t="shared" si="5"/>
        <v>2</v>
      </c>
      <c r="H325" s="450"/>
      <c r="I325" s="453" t="s">
        <v>475</v>
      </c>
    </row>
    <row r="326" spans="1:9" ht="32.25" hidden="1" customHeight="1">
      <c r="A326" s="358">
        <v>30328</v>
      </c>
      <c r="B326" s="357" t="s">
        <v>393</v>
      </c>
      <c r="C326" s="349" t="s">
        <v>442</v>
      </c>
      <c r="D326" s="97"/>
      <c r="E326" s="97"/>
      <c r="F326" s="97"/>
      <c r="G326" s="97">
        <f t="shared" si="5"/>
        <v>0</v>
      </c>
      <c r="H326" s="97">
        <v>1</v>
      </c>
      <c r="I326" s="350"/>
    </row>
    <row r="327" spans="1:9" ht="41.25" hidden="1" customHeight="1">
      <c r="A327" s="358">
        <v>30329</v>
      </c>
      <c r="B327" s="356" t="s">
        <v>1255</v>
      </c>
      <c r="C327" s="349" t="s">
        <v>442</v>
      </c>
      <c r="D327" s="97"/>
      <c r="E327" s="97"/>
      <c r="F327" s="97"/>
      <c r="G327" s="97">
        <f t="shared" si="5"/>
        <v>0</v>
      </c>
      <c r="H327" s="97">
        <v>1</v>
      </c>
      <c r="I327" s="350"/>
    </row>
    <row r="328" spans="1:9" ht="33.75" hidden="1" customHeight="1">
      <c r="A328" s="358">
        <v>30330</v>
      </c>
      <c r="B328" s="357" t="s">
        <v>394</v>
      </c>
      <c r="C328" s="349" t="s">
        <v>442</v>
      </c>
      <c r="D328" s="97"/>
      <c r="E328" s="97"/>
      <c r="F328" s="97"/>
      <c r="G328" s="97">
        <f t="shared" si="5"/>
        <v>0</v>
      </c>
      <c r="H328" s="97">
        <v>1</v>
      </c>
      <c r="I328" s="350"/>
    </row>
    <row r="329" spans="1:9" ht="39.75" hidden="1" customHeight="1">
      <c r="A329" s="114">
        <v>30331</v>
      </c>
      <c r="B329" s="118" t="s">
        <v>395</v>
      </c>
      <c r="C329" s="116" t="s">
        <v>617</v>
      </c>
      <c r="D329" s="113">
        <v>1</v>
      </c>
      <c r="E329" s="113"/>
      <c r="F329" s="113"/>
      <c r="G329" s="113">
        <f t="shared" si="5"/>
        <v>1</v>
      </c>
      <c r="H329" s="113">
        <v>1</v>
      </c>
      <c r="I329" s="117"/>
    </row>
    <row r="330" spans="1:9" ht="42" hidden="1" customHeight="1">
      <c r="A330" s="358">
        <v>30332</v>
      </c>
      <c r="B330" s="352" t="s">
        <v>396</v>
      </c>
      <c r="C330" s="353" t="s">
        <v>439</v>
      </c>
      <c r="D330" s="97"/>
      <c r="E330" s="97"/>
      <c r="F330" s="97"/>
      <c r="G330" s="97">
        <f t="shared" si="5"/>
        <v>0</v>
      </c>
      <c r="H330" s="97"/>
      <c r="I330" s="354" t="s">
        <v>487</v>
      </c>
    </row>
    <row r="331" spans="1:9" ht="42" customHeight="1">
      <c r="A331" s="114">
        <v>30333</v>
      </c>
      <c r="B331" s="115" t="s">
        <v>397</v>
      </c>
      <c r="C331" s="116" t="s">
        <v>444</v>
      </c>
      <c r="D331" s="113"/>
      <c r="E331" s="113">
        <v>1</v>
      </c>
      <c r="F331" s="493">
        <v>1</v>
      </c>
      <c r="G331" s="113">
        <f t="shared" si="5"/>
        <v>2</v>
      </c>
      <c r="H331" s="113">
        <v>1</v>
      </c>
      <c r="I331" s="117"/>
    </row>
    <row r="332" spans="1:9" ht="35.25" hidden="1" customHeight="1">
      <c r="A332" s="358">
        <v>30334</v>
      </c>
      <c r="B332" s="357" t="s">
        <v>398</v>
      </c>
      <c r="C332" s="349" t="s">
        <v>442</v>
      </c>
      <c r="D332" s="97"/>
      <c r="E332" s="97"/>
      <c r="F332" s="97"/>
      <c r="G332" s="97">
        <f t="shared" si="5"/>
        <v>0</v>
      </c>
      <c r="H332" s="97">
        <v>1</v>
      </c>
      <c r="I332" s="350"/>
    </row>
    <row r="333" spans="1:9" ht="35.25" hidden="1" customHeight="1">
      <c r="A333" s="358">
        <v>30335</v>
      </c>
      <c r="B333" s="352" t="s">
        <v>399</v>
      </c>
      <c r="C333" s="353" t="s">
        <v>439</v>
      </c>
      <c r="D333" s="97"/>
      <c r="E333" s="97"/>
      <c r="F333" s="97"/>
      <c r="G333" s="97">
        <f t="shared" si="5"/>
        <v>0</v>
      </c>
      <c r="H333" s="97"/>
      <c r="I333" s="359" t="s">
        <v>460</v>
      </c>
    </row>
    <row r="334" spans="1:9" ht="46.5" hidden="1" customHeight="1">
      <c r="A334" s="358">
        <v>30336</v>
      </c>
      <c r="B334" s="356" t="s">
        <v>400</v>
      </c>
      <c r="C334" s="349" t="s">
        <v>442</v>
      </c>
      <c r="D334" s="97"/>
      <c r="E334" s="97"/>
      <c r="F334" s="97"/>
      <c r="G334" s="97">
        <f t="shared" si="5"/>
        <v>0</v>
      </c>
      <c r="H334" s="97">
        <v>1</v>
      </c>
      <c r="I334" s="350"/>
    </row>
    <row r="335" spans="1:9" ht="42" hidden="1" customHeight="1">
      <c r="A335" s="358">
        <v>30337</v>
      </c>
      <c r="B335" s="356" t="s">
        <v>402</v>
      </c>
      <c r="C335" s="349" t="s">
        <v>442</v>
      </c>
      <c r="D335" s="364"/>
      <c r="E335" s="364"/>
      <c r="F335" s="364"/>
      <c r="G335" s="97">
        <f t="shared" si="5"/>
        <v>0</v>
      </c>
      <c r="H335" s="364">
        <v>1</v>
      </c>
      <c r="I335" s="365"/>
    </row>
    <row r="336" spans="1:9" ht="42" hidden="1" customHeight="1">
      <c r="A336" s="358">
        <v>30338</v>
      </c>
      <c r="B336" s="352" t="s">
        <v>403</v>
      </c>
      <c r="C336" s="353" t="s">
        <v>439</v>
      </c>
      <c r="D336" s="97"/>
      <c r="E336" s="97"/>
      <c r="F336" s="97"/>
      <c r="G336" s="97">
        <f t="shared" si="5"/>
        <v>0</v>
      </c>
      <c r="H336" s="97"/>
      <c r="I336" s="359" t="s">
        <v>453</v>
      </c>
    </row>
    <row r="337" spans="1:9" ht="42" customHeight="1">
      <c r="A337" s="114">
        <v>30339</v>
      </c>
      <c r="B337" s="180" t="s">
        <v>660</v>
      </c>
      <c r="C337" s="116" t="s">
        <v>787</v>
      </c>
      <c r="D337" s="113">
        <v>1</v>
      </c>
      <c r="E337" s="113"/>
      <c r="F337" s="493">
        <v>1</v>
      </c>
      <c r="G337" s="113">
        <f t="shared" si="5"/>
        <v>2</v>
      </c>
      <c r="H337" s="113">
        <v>1</v>
      </c>
      <c r="I337" s="117"/>
    </row>
    <row r="338" spans="1:9" ht="42" hidden="1" customHeight="1">
      <c r="A338" s="358">
        <v>30340</v>
      </c>
      <c r="B338" s="352" t="s">
        <v>404</v>
      </c>
      <c r="C338" s="349" t="s">
        <v>442</v>
      </c>
      <c r="D338" s="97"/>
      <c r="E338" s="97"/>
      <c r="F338" s="97"/>
      <c r="G338" s="97">
        <f t="shared" si="5"/>
        <v>0</v>
      </c>
      <c r="H338" s="97">
        <v>1</v>
      </c>
      <c r="I338" s="350"/>
    </row>
    <row r="339" spans="1:9" ht="43.5" customHeight="1">
      <c r="A339" s="114">
        <v>30341</v>
      </c>
      <c r="B339" s="115" t="s">
        <v>405</v>
      </c>
      <c r="C339" s="116" t="s">
        <v>1102</v>
      </c>
      <c r="D339" s="113">
        <v>1</v>
      </c>
      <c r="E339" s="113"/>
      <c r="F339" s="493">
        <v>1</v>
      </c>
      <c r="G339" s="113">
        <f t="shared" si="5"/>
        <v>2</v>
      </c>
      <c r="H339" s="113">
        <v>1</v>
      </c>
      <c r="I339" s="117"/>
    </row>
    <row r="340" spans="1:9" ht="33" customHeight="1">
      <c r="A340" s="114">
        <v>30342</v>
      </c>
      <c r="B340" s="115" t="s">
        <v>407</v>
      </c>
      <c r="C340" s="116" t="s">
        <v>427</v>
      </c>
      <c r="D340" s="113">
        <v>1</v>
      </c>
      <c r="E340" s="113"/>
      <c r="F340" s="493">
        <v>1</v>
      </c>
      <c r="G340" s="113">
        <f t="shared" si="5"/>
        <v>2</v>
      </c>
      <c r="H340" s="113">
        <v>1</v>
      </c>
      <c r="I340" s="117"/>
    </row>
    <row r="341" spans="1:9" ht="38.25" customHeight="1">
      <c r="A341" s="114">
        <v>30343</v>
      </c>
      <c r="B341" s="115" t="s">
        <v>408</v>
      </c>
      <c r="C341" s="116" t="s">
        <v>427</v>
      </c>
      <c r="D341" s="113"/>
      <c r="E341" s="113"/>
      <c r="F341" s="493">
        <v>1</v>
      </c>
      <c r="G341" s="113">
        <f t="shared" si="5"/>
        <v>1</v>
      </c>
      <c r="H341" s="113">
        <v>1</v>
      </c>
      <c r="I341" s="117"/>
    </row>
    <row r="342" spans="1:9" ht="40.5" customHeight="1">
      <c r="A342" s="114">
        <v>30344</v>
      </c>
      <c r="B342" s="118" t="s">
        <v>409</v>
      </c>
      <c r="C342" s="116" t="s">
        <v>427</v>
      </c>
      <c r="D342" s="113"/>
      <c r="E342" s="113"/>
      <c r="F342" s="493">
        <v>1</v>
      </c>
      <c r="G342" s="113">
        <f t="shared" si="5"/>
        <v>1</v>
      </c>
      <c r="H342" s="113">
        <v>1</v>
      </c>
      <c r="I342" s="117"/>
    </row>
    <row r="343" spans="1:9" ht="33" customHeight="1">
      <c r="A343" s="114">
        <v>30345</v>
      </c>
      <c r="B343" s="115" t="s">
        <v>1257</v>
      </c>
      <c r="C343" s="116" t="s">
        <v>1077</v>
      </c>
      <c r="D343" s="113">
        <v>1</v>
      </c>
      <c r="E343" s="113"/>
      <c r="F343" s="493">
        <v>1</v>
      </c>
      <c r="G343" s="113">
        <f t="shared" si="5"/>
        <v>2</v>
      </c>
      <c r="H343" s="113">
        <v>1</v>
      </c>
      <c r="I343" s="117"/>
    </row>
    <row r="344" spans="1:9" ht="35.25" hidden="1" customHeight="1">
      <c r="A344" s="114">
        <v>30346</v>
      </c>
      <c r="B344" s="119" t="s">
        <v>411</v>
      </c>
      <c r="C344" s="116" t="s">
        <v>424</v>
      </c>
      <c r="D344" s="113">
        <v>1</v>
      </c>
      <c r="E344" s="113"/>
      <c r="F344" s="113"/>
      <c r="G344" s="113">
        <f t="shared" si="5"/>
        <v>1</v>
      </c>
      <c r="H344" s="113">
        <v>1</v>
      </c>
      <c r="I344" s="117"/>
    </row>
    <row r="345" spans="1:9" ht="44.25" hidden="1" customHeight="1">
      <c r="A345" s="114">
        <v>30347</v>
      </c>
      <c r="B345" s="115" t="s">
        <v>412</v>
      </c>
      <c r="C345" s="116" t="s">
        <v>633</v>
      </c>
      <c r="D345" s="113"/>
      <c r="E345" s="113">
        <v>1</v>
      </c>
      <c r="F345" s="113"/>
      <c r="G345" s="113">
        <f t="shared" si="5"/>
        <v>1</v>
      </c>
      <c r="H345" s="113">
        <v>1</v>
      </c>
      <c r="I345" s="117"/>
    </row>
    <row r="346" spans="1:9" ht="34.5" hidden="1" customHeight="1">
      <c r="A346" s="114">
        <v>30348</v>
      </c>
      <c r="B346" s="119" t="s">
        <v>413</v>
      </c>
      <c r="C346" s="116" t="s">
        <v>428</v>
      </c>
      <c r="D346" s="113">
        <v>1</v>
      </c>
      <c r="E346" s="113"/>
      <c r="F346" s="113"/>
      <c r="G346" s="113">
        <f t="shared" si="5"/>
        <v>1</v>
      </c>
      <c r="H346" s="113">
        <v>1</v>
      </c>
      <c r="I346" s="117"/>
    </row>
    <row r="347" spans="1:9" ht="48" hidden="1" customHeight="1">
      <c r="A347" s="358">
        <v>30349</v>
      </c>
      <c r="B347" s="355" t="s">
        <v>414</v>
      </c>
      <c r="C347" s="353" t="s">
        <v>439</v>
      </c>
      <c r="D347" s="97"/>
      <c r="E347" s="97"/>
      <c r="F347" s="97"/>
      <c r="G347" s="97">
        <f t="shared" si="5"/>
        <v>0</v>
      </c>
      <c r="H347" s="97"/>
      <c r="I347" s="354" t="s">
        <v>462</v>
      </c>
    </row>
    <row r="348" spans="1:9" ht="37.5" hidden="1" customHeight="1">
      <c r="A348" s="114">
        <v>30350</v>
      </c>
      <c r="B348" s="115" t="s">
        <v>415</v>
      </c>
      <c r="C348" s="116" t="s">
        <v>428</v>
      </c>
      <c r="D348" s="113"/>
      <c r="E348" s="113">
        <v>1</v>
      </c>
      <c r="F348" s="113"/>
      <c r="G348" s="113">
        <f t="shared" si="5"/>
        <v>1</v>
      </c>
      <c r="H348" s="113">
        <v>1</v>
      </c>
      <c r="I348" s="117"/>
    </row>
    <row r="349" spans="1:9" ht="42" hidden="1" customHeight="1">
      <c r="A349" s="358">
        <v>30351</v>
      </c>
      <c r="B349" s="356" t="s">
        <v>416</v>
      </c>
      <c r="C349" s="349" t="s">
        <v>442</v>
      </c>
      <c r="D349" s="97"/>
      <c r="E349" s="97"/>
      <c r="F349" s="97"/>
      <c r="G349" s="97">
        <f t="shared" si="5"/>
        <v>0</v>
      </c>
      <c r="H349" s="97">
        <v>1</v>
      </c>
      <c r="I349" s="350"/>
    </row>
    <row r="350" spans="1:9" ht="42" customHeight="1">
      <c r="A350" s="114">
        <v>30352</v>
      </c>
      <c r="B350" s="455" t="s">
        <v>417</v>
      </c>
      <c r="C350" s="116" t="s">
        <v>488</v>
      </c>
      <c r="D350" s="113"/>
      <c r="E350" s="113"/>
      <c r="F350" s="493">
        <v>1</v>
      </c>
      <c r="G350" s="113">
        <f t="shared" si="5"/>
        <v>1</v>
      </c>
      <c r="H350" s="113">
        <v>1</v>
      </c>
      <c r="I350" s="117"/>
    </row>
    <row r="351" spans="1:9" ht="30" hidden="1" customHeight="1">
      <c r="A351" s="358">
        <v>30353</v>
      </c>
      <c r="B351" s="369" t="s">
        <v>418</v>
      </c>
      <c r="C351" s="353" t="s">
        <v>439</v>
      </c>
      <c r="D351" s="97"/>
      <c r="E351" s="97"/>
      <c r="F351" s="97"/>
      <c r="G351" s="97">
        <f t="shared" si="5"/>
        <v>0</v>
      </c>
      <c r="H351" s="97"/>
      <c r="I351" s="359" t="s">
        <v>456</v>
      </c>
    </row>
    <row r="352" spans="1:9" s="18" customFormat="1" ht="30.75" hidden="1" customHeight="1">
      <c r="A352" s="16"/>
      <c r="B352" s="17" t="s">
        <v>419</v>
      </c>
      <c r="C352" s="16"/>
      <c r="D352" s="16">
        <f>SUM(D2:D351)</f>
        <v>53</v>
      </c>
      <c r="E352" s="16">
        <f>SUM(E2:E351)</f>
        <v>50</v>
      </c>
      <c r="F352" s="16">
        <f>SUM(F2:F351)</f>
        <v>67</v>
      </c>
      <c r="G352" s="16">
        <f>SUM(G2:G351)</f>
        <v>170</v>
      </c>
      <c r="H352" s="16">
        <f>SUM(H2:H351)</f>
        <v>260</v>
      </c>
      <c r="I352" s="30"/>
    </row>
    <row r="353" spans="2:10" hidden="1">
      <c r="C353" s="8" t="s">
        <v>420</v>
      </c>
    </row>
    <row r="354" spans="2:10" ht="15" hidden="1">
      <c r="B354" s="47" t="s">
        <v>614</v>
      </c>
      <c r="D354" s="202">
        <f>bil_ec_22_23!G101</f>
        <v>47</v>
      </c>
      <c r="E354" s="202">
        <f>bil_ec_23_24!G91</f>
        <v>36</v>
      </c>
      <c r="F354" s="202">
        <v>52</v>
      </c>
      <c r="G354" s="202">
        <v>96</v>
      </c>
      <c r="H354" s="316"/>
      <c r="I354" s="2" t="s">
        <v>1254</v>
      </c>
      <c r="J354" s="2">
        <f>350-G356</f>
        <v>228</v>
      </c>
    </row>
    <row r="355" spans="2:10" ht="15" hidden="1">
      <c r="B355" s="47" t="s">
        <v>615</v>
      </c>
      <c r="D355" s="202">
        <f>D352-D354</f>
        <v>6</v>
      </c>
      <c r="E355" s="202">
        <f>E352-E354</f>
        <v>14</v>
      </c>
      <c r="F355" s="202">
        <v>15</v>
      </c>
      <c r="G355" s="202">
        <v>26</v>
      </c>
      <c r="H355" s="316"/>
    </row>
    <row r="356" spans="2:10" hidden="1">
      <c r="G356" s="8">
        <f>G354+G355</f>
        <v>122</v>
      </c>
      <c r="H356" s="316"/>
    </row>
    <row r="357" spans="2:10" hidden="1"/>
  </sheetData>
  <autoFilter ref="A1:K357" xr:uid="{00000000-0009-0000-0000-000008000000}">
    <filterColumn colId="5">
      <filters>
        <filter val="1"/>
      </filters>
    </filterColumn>
  </autoFilter>
  <phoneticPr fontId="21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69"/>
  <sheetViews>
    <sheetView topLeftCell="E1" zoomScale="75" workbookViewId="0">
      <selection activeCell="O28" sqref="O28"/>
    </sheetView>
  </sheetViews>
  <sheetFormatPr baseColWidth="10" defaultRowHeight="15"/>
  <cols>
    <col min="1" max="1" width="27.28515625" customWidth="1"/>
    <col min="2" max="2" width="13.5703125" customWidth="1"/>
    <col min="3" max="3" width="13.28515625" customWidth="1"/>
    <col min="4" max="22" width="13.5703125" customWidth="1"/>
    <col min="23" max="24" width="14.7109375" customWidth="1"/>
    <col min="25" max="25" width="17.28515625" customWidth="1"/>
    <col min="26" max="26" width="18.42578125" customWidth="1"/>
    <col min="27" max="27" width="14.42578125" customWidth="1"/>
    <col min="28" max="28" width="12" bestFit="1" customWidth="1"/>
  </cols>
  <sheetData>
    <row r="1" spans="1:27" ht="15.75">
      <c r="A1" s="284" t="s">
        <v>1080</v>
      </c>
      <c r="Y1" t="s">
        <v>790</v>
      </c>
      <c r="Z1" t="s">
        <v>502</v>
      </c>
      <c r="AA1" t="s">
        <v>630</v>
      </c>
    </row>
    <row r="2" spans="1:27" s="24" customFormat="1">
      <c r="A2" s="121" t="s">
        <v>525</v>
      </c>
      <c r="B2" s="122" t="s">
        <v>665</v>
      </c>
      <c r="C2" s="122" t="s">
        <v>666</v>
      </c>
      <c r="D2" s="122" t="s">
        <v>667</v>
      </c>
      <c r="E2" s="122" t="s">
        <v>668</v>
      </c>
      <c r="F2" s="122" t="s">
        <v>669</v>
      </c>
      <c r="G2" s="122" t="s">
        <v>670</v>
      </c>
      <c r="H2" s="122" t="s">
        <v>671</v>
      </c>
      <c r="I2" s="122" t="s">
        <v>672</v>
      </c>
      <c r="J2" s="122" t="s">
        <v>673</v>
      </c>
      <c r="K2" s="122" t="s">
        <v>504</v>
      </c>
      <c r="L2" s="122" t="s">
        <v>528</v>
      </c>
      <c r="M2" s="194" t="s">
        <v>529</v>
      </c>
      <c r="N2" s="194" t="s">
        <v>557</v>
      </c>
      <c r="O2" s="194" t="s">
        <v>558</v>
      </c>
      <c r="P2" s="194" t="s">
        <v>655</v>
      </c>
      <c r="Q2" s="194" t="s">
        <v>663</v>
      </c>
      <c r="R2" s="194" t="s">
        <v>664</v>
      </c>
      <c r="S2" s="194" t="s">
        <v>788</v>
      </c>
      <c r="T2" s="122" t="s">
        <v>1049</v>
      </c>
      <c r="U2" s="122" t="s">
        <v>1050</v>
      </c>
      <c r="V2" s="122" t="s">
        <v>1119</v>
      </c>
      <c r="W2" s="65" t="s">
        <v>516</v>
      </c>
      <c r="X2" s="72"/>
      <c r="Y2" s="24" t="s">
        <v>673</v>
      </c>
      <c r="Z2" s="24">
        <v>342</v>
      </c>
      <c r="AA2" s="24">
        <v>16</v>
      </c>
    </row>
    <row r="3" spans="1:27" s="24" customFormat="1">
      <c r="A3" s="123" t="s">
        <v>500</v>
      </c>
      <c r="B3" s="124">
        <v>125</v>
      </c>
      <c r="C3" s="124">
        <v>271</v>
      </c>
      <c r="D3" s="124">
        <v>570</v>
      </c>
      <c r="E3" s="124">
        <v>465</v>
      </c>
      <c r="F3" s="124">
        <v>420</v>
      </c>
      <c r="G3" s="124">
        <v>531</v>
      </c>
      <c r="H3" s="124">
        <v>599</v>
      </c>
      <c r="I3" s="124">
        <v>705</v>
      </c>
      <c r="J3" s="124">
        <v>271</v>
      </c>
      <c r="K3" s="124">
        <v>0</v>
      </c>
      <c r="L3" s="124">
        <v>0</v>
      </c>
      <c r="M3" s="195">
        <v>215</v>
      </c>
      <c r="N3" s="195">
        <v>216</v>
      </c>
      <c r="O3" s="200">
        <v>0</v>
      </c>
      <c r="P3" s="200">
        <v>153</v>
      </c>
      <c r="Q3" s="200">
        <v>131</v>
      </c>
      <c r="R3" s="200">
        <v>86</v>
      </c>
      <c r="S3" s="200">
        <v>159</v>
      </c>
      <c r="T3" s="127">
        <f>bil_ec_22_23!E93</f>
        <v>815</v>
      </c>
      <c r="U3" s="127">
        <f>bil_ec_23_24!E83</f>
        <v>689</v>
      </c>
      <c r="V3" s="127">
        <f>bil_ec_24_25!E108</f>
        <v>641</v>
      </c>
      <c r="W3" s="282">
        <f>SUM(B3:V3)</f>
        <v>7062</v>
      </c>
      <c r="X3" s="72"/>
      <c r="Y3" s="24" t="s">
        <v>504</v>
      </c>
      <c r="Z3" s="24">
        <v>1149</v>
      </c>
      <c r="AA3" s="24">
        <v>53</v>
      </c>
    </row>
    <row r="4" spans="1:27" s="24" customFormat="1">
      <c r="A4" s="123" t="s">
        <v>515</v>
      </c>
      <c r="B4" s="124">
        <v>825</v>
      </c>
      <c r="C4" s="124">
        <v>1400</v>
      </c>
      <c r="D4" s="124">
        <v>1962</v>
      </c>
      <c r="E4" s="124">
        <v>2288</v>
      </c>
      <c r="F4" s="124">
        <v>2361</v>
      </c>
      <c r="G4" s="124">
        <v>1980</v>
      </c>
      <c r="H4" s="124">
        <v>2155</v>
      </c>
      <c r="I4" s="124">
        <v>2318</v>
      </c>
      <c r="J4" s="124">
        <v>1140</v>
      </c>
      <c r="K4" s="124">
        <v>20</v>
      </c>
      <c r="L4" s="124">
        <v>27</v>
      </c>
      <c r="M4" s="195">
        <v>585</v>
      </c>
      <c r="N4" s="195">
        <v>677</v>
      </c>
      <c r="O4" s="200">
        <v>0</v>
      </c>
      <c r="P4" s="200">
        <v>746</v>
      </c>
      <c r="Q4" s="200">
        <v>251</v>
      </c>
      <c r="R4" s="200">
        <v>303</v>
      </c>
      <c r="S4" s="200">
        <v>246</v>
      </c>
      <c r="T4" s="127">
        <f>bil_ec_22_23!E94</f>
        <v>243</v>
      </c>
      <c r="U4" s="127">
        <f>bil_ec_23_24!E84</f>
        <v>182</v>
      </c>
      <c r="V4" s="127">
        <f>bil_ec_24_25!E109</f>
        <v>101</v>
      </c>
      <c r="W4" s="282">
        <f t="shared" ref="W4:W11" si="0">SUM(B4:V4)</f>
        <v>19810</v>
      </c>
      <c r="X4" s="72"/>
      <c r="Y4" s="24" t="s">
        <v>528</v>
      </c>
      <c r="Z4" s="24">
        <v>1236</v>
      </c>
      <c r="AA4" s="24">
        <v>52</v>
      </c>
    </row>
    <row r="5" spans="1:27" s="24" customFormat="1">
      <c r="A5" s="123" t="s">
        <v>499</v>
      </c>
      <c r="B5" s="124">
        <v>0</v>
      </c>
      <c r="C5" s="124">
        <v>0</v>
      </c>
      <c r="D5" s="124">
        <v>37</v>
      </c>
      <c r="E5" s="124">
        <v>75</v>
      </c>
      <c r="F5" s="124">
        <v>85</v>
      </c>
      <c r="G5" s="124">
        <v>175</v>
      </c>
      <c r="H5" s="124">
        <v>136</v>
      </c>
      <c r="I5" s="124">
        <v>170</v>
      </c>
      <c r="J5" s="124">
        <v>141</v>
      </c>
      <c r="K5" s="124">
        <v>0</v>
      </c>
      <c r="L5" s="124">
        <v>0</v>
      </c>
      <c r="M5" s="195">
        <v>0</v>
      </c>
      <c r="N5" s="195">
        <v>52</v>
      </c>
      <c r="O5" s="200">
        <v>0</v>
      </c>
      <c r="P5" s="200">
        <v>21</v>
      </c>
      <c r="Q5" s="200">
        <v>61</v>
      </c>
      <c r="R5" s="200">
        <v>104</v>
      </c>
      <c r="S5" s="200">
        <v>65</v>
      </c>
      <c r="T5" s="127">
        <f>bil_ec_22_23!E95</f>
        <v>17</v>
      </c>
      <c r="U5" s="127">
        <f>bil_ec_23_24!E85</f>
        <v>82</v>
      </c>
      <c r="V5" s="127">
        <f>bil_ec_24_25!E110</f>
        <v>20</v>
      </c>
      <c r="W5" s="282">
        <f t="shared" si="0"/>
        <v>1241</v>
      </c>
      <c r="X5" s="72"/>
      <c r="Y5" s="24" t="s">
        <v>529</v>
      </c>
      <c r="Z5" s="24">
        <v>192</v>
      </c>
      <c r="AA5" s="24">
        <v>8</v>
      </c>
    </row>
    <row r="6" spans="1:27" s="24" customFormat="1">
      <c r="A6" s="123" t="s">
        <v>1072</v>
      </c>
      <c r="B6" s="124">
        <v>0</v>
      </c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4">
        <v>0</v>
      </c>
      <c r="J6" s="124">
        <v>0</v>
      </c>
      <c r="K6" s="124">
        <v>0</v>
      </c>
      <c r="L6" s="124">
        <v>0</v>
      </c>
      <c r="M6" s="195">
        <v>0</v>
      </c>
      <c r="N6" s="195">
        <v>0</v>
      </c>
      <c r="O6" s="200">
        <v>0</v>
      </c>
      <c r="P6" s="200">
        <v>0</v>
      </c>
      <c r="Q6" s="200">
        <v>0</v>
      </c>
      <c r="R6" s="200">
        <v>0</v>
      </c>
      <c r="S6" s="200">
        <v>0</v>
      </c>
      <c r="T6" s="127">
        <f>bil_ec_22_23!E96</f>
        <v>0</v>
      </c>
      <c r="U6" s="127">
        <f>bil_ec_23_24!E86</f>
        <v>0</v>
      </c>
      <c r="V6" s="127">
        <f>bil_ec_24_25!E111</f>
        <v>0</v>
      </c>
      <c r="W6" s="282">
        <f t="shared" si="0"/>
        <v>0</v>
      </c>
      <c r="X6" s="72"/>
    </row>
    <row r="7" spans="1:27" s="24" customFormat="1">
      <c r="A7" s="123" t="s">
        <v>1079</v>
      </c>
      <c r="B7" s="124">
        <v>485</v>
      </c>
      <c r="C7" s="124">
        <v>1198</v>
      </c>
      <c r="D7" s="124">
        <v>1898</v>
      </c>
      <c r="E7" s="124">
        <v>2735</v>
      </c>
      <c r="F7" s="124">
        <v>2504</v>
      </c>
      <c r="G7" s="124">
        <v>2162</v>
      </c>
      <c r="H7" s="124">
        <v>2002</v>
      </c>
      <c r="I7" s="124">
        <v>1511</v>
      </c>
      <c r="J7" s="124">
        <v>1090</v>
      </c>
      <c r="K7" s="124">
        <v>171</v>
      </c>
      <c r="L7" s="124">
        <v>254</v>
      </c>
      <c r="M7" s="195">
        <v>707</v>
      </c>
      <c r="N7" s="195">
        <v>492</v>
      </c>
      <c r="O7" s="200">
        <v>383</v>
      </c>
      <c r="P7" s="200">
        <v>440</v>
      </c>
      <c r="Q7" s="200">
        <v>295</v>
      </c>
      <c r="R7" s="200">
        <v>373</v>
      </c>
      <c r="S7" s="200">
        <v>154</v>
      </c>
      <c r="T7" s="127">
        <f>bil_ec_22_23!E97</f>
        <v>338</v>
      </c>
      <c r="U7" s="127">
        <f>bil_ec_23_24!E87</f>
        <v>193</v>
      </c>
      <c r="V7" s="127">
        <f>bil_ec_24_25!E112</f>
        <v>687</v>
      </c>
      <c r="W7" s="282">
        <f t="shared" si="0"/>
        <v>20072</v>
      </c>
      <c r="X7" s="72"/>
    </row>
    <row r="8" spans="1:27" s="24" customFormat="1">
      <c r="A8" s="123" t="s">
        <v>501</v>
      </c>
      <c r="B8" s="124">
        <v>50</v>
      </c>
      <c r="C8" s="124">
        <v>217</v>
      </c>
      <c r="D8" s="124">
        <v>237</v>
      </c>
      <c r="E8" s="124">
        <v>251</v>
      </c>
      <c r="F8" s="124">
        <v>193</v>
      </c>
      <c r="G8" s="124">
        <v>249</v>
      </c>
      <c r="H8" s="124">
        <v>148</v>
      </c>
      <c r="I8" s="124">
        <v>189</v>
      </c>
      <c r="J8" s="124">
        <v>157</v>
      </c>
      <c r="K8" s="124">
        <v>0</v>
      </c>
      <c r="L8" s="124">
        <v>0</v>
      </c>
      <c r="M8" s="195">
        <v>42</v>
      </c>
      <c r="N8" s="195">
        <v>46</v>
      </c>
      <c r="O8" s="200">
        <v>0</v>
      </c>
      <c r="P8" s="200">
        <v>28</v>
      </c>
      <c r="Q8" s="200">
        <v>0</v>
      </c>
      <c r="R8" s="200">
        <v>21</v>
      </c>
      <c r="S8" s="200">
        <v>16</v>
      </c>
      <c r="T8" s="127">
        <f>bil_ec_22_23!E98</f>
        <v>26</v>
      </c>
      <c r="U8" s="127">
        <f>bil_ec_23_24!E88</f>
        <v>118</v>
      </c>
      <c r="V8" s="127">
        <f>bil_ec_24_25!E113</f>
        <v>0</v>
      </c>
      <c r="W8" s="282">
        <f t="shared" si="0"/>
        <v>1988</v>
      </c>
      <c r="X8" s="72"/>
    </row>
    <row r="9" spans="1:27" s="24" customFormat="1">
      <c r="A9" s="123" t="s">
        <v>1048</v>
      </c>
      <c r="B9" s="124">
        <v>416</v>
      </c>
      <c r="C9" s="124">
        <v>959</v>
      </c>
      <c r="D9" s="124">
        <v>2706</v>
      </c>
      <c r="E9" s="124">
        <v>3813</v>
      </c>
      <c r="F9" s="124">
        <v>3093</v>
      </c>
      <c r="G9" s="124">
        <v>2739</v>
      </c>
      <c r="H9" s="124">
        <v>2761</v>
      </c>
      <c r="I9" s="124">
        <v>1889</v>
      </c>
      <c r="J9" s="286">
        <f>1617+342</f>
        <v>1959</v>
      </c>
      <c r="K9" s="286">
        <f>515+1149</f>
        <v>1664</v>
      </c>
      <c r="L9" s="286">
        <f>307+1236</f>
        <v>1543</v>
      </c>
      <c r="M9" s="196">
        <v>1154</v>
      </c>
      <c r="N9" s="196">
        <v>2885</v>
      </c>
      <c r="O9" s="201">
        <v>2393</v>
      </c>
      <c r="P9" s="201">
        <v>2258</v>
      </c>
      <c r="Q9" s="201">
        <v>763</v>
      </c>
      <c r="R9" s="201">
        <v>1847</v>
      </c>
      <c r="S9" s="201">
        <v>633</v>
      </c>
      <c r="T9" s="127">
        <f>bil_ec_22_23!E99</f>
        <v>1152</v>
      </c>
      <c r="U9" s="127">
        <f>bil_ec_23_24!E89</f>
        <v>1282</v>
      </c>
      <c r="V9" s="127">
        <f>bil_ec_24_25!E114</f>
        <v>2166</v>
      </c>
      <c r="W9" s="282">
        <f t="shared" si="0"/>
        <v>40075</v>
      </c>
      <c r="X9" s="72"/>
    </row>
    <row r="10" spans="1:27" s="24" customFormat="1">
      <c r="A10" s="123" t="s">
        <v>503</v>
      </c>
      <c r="B10" s="124">
        <v>434</v>
      </c>
      <c r="C10" s="124">
        <v>567</v>
      </c>
      <c r="D10" s="124">
        <v>1006</v>
      </c>
      <c r="E10" s="124">
        <v>1669</v>
      </c>
      <c r="F10" s="124">
        <v>1524</v>
      </c>
      <c r="G10" s="124">
        <v>1508</v>
      </c>
      <c r="H10" s="124">
        <v>1207</v>
      </c>
      <c r="I10" s="124">
        <v>41</v>
      </c>
      <c r="J10" s="124">
        <v>1661</v>
      </c>
      <c r="K10" s="124">
        <v>1124</v>
      </c>
      <c r="L10" s="124">
        <v>787</v>
      </c>
      <c r="M10" s="195">
        <v>1295</v>
      </c>
      <c r="N10" s="195">
        <v>1524</v>
      </c>
      <c r="O10" s="200">
        <v>1283</v>
      </c>
      <c r="P10" s="200">
        <v>1293</v>
      </c>
      <c r="Q10" s="200">
        <v>473</v>
      </c>
      <c r="R10" s="200">
        <v>1071</v>
      </c>
      <c r="S10" s="200">
        <v>0</v>
      </c>
      <c r="T10" s="127">
        <f>bil_ec_22_23!E100</f>
        <v>25</v>
      </c>
      <c r="U10" s="127">
        <f>bil_ec_23_24!E90</f>
        <v>76</v>
      </c>
      <c r="V10" s="127">
        <f>bil_ec_24_25!E115</f>
        <v>1197</v>
      </c>
      <c r="W10" s="282">
        <f t="shared" si="0"/>
        <v>19765</v>
      </c>
      <c r="X10" s="72"/>
    </row>
    <row r="11" spans="1:27" s="24" customFormat="1">
      <c r="A11" s="129" t="s">
        <v>419</v>
      </c>
      <c r="B11" s="125">
        <v>1834</v>
      </c>
      <c r="C11" s="125">
        <v>3481</v>
      </c>
      <c r="D11" s="125">
        <v>6729</v>
      </c>
      <c r="E11" s="125">
        <v>8871</v>
      </c>
      <c r="F11" s="125">
        <v>8104</v>
      </c>
      <c r="G11" s="125">
        <v>7251</v>
      </c>
      <c r="H11" s="125">
        <v>6900</v>
      </c>
      <c r="I11" s="125">
        <v>5732</v>
      </c>
      <c r="J11" s="286">
        <f>4469+342</f>
        <v>4811</v>
      </c>
      <c r="K11" s="286">
        <f>1124+1149</f>
        <v>2273</v>
      </c>
      <c r="L11" s="286">
        <f>787+1236</f>
        <v>2023</v>
      </c>
      <c r="M11" s="196">
        <v>2626</v>
      </c>
      <c r="N11" s="196">
        <v>4518</v>
      </c>
      <c r="O11" s="201">
        <v>3041</v>
      </c>
      <c r="P11" s="201">
        <v>3813</v>
      </c>
      <c r="Q11" s="201">
        <v>1493</v>
      </c>
      <c r="R11" s="201">
        <v>2930</v>
      </c>
      <c r="S11" s="201">
        <v>1120</v>
      </c>
      <c r="T11" s="126">
        <f>bil_ec_22_23!E101</f>
        <v>2227</v>
      </c>
      <c r="U11" s="126">
        <f>bil_ec_23_24!E91</f>
        <v>2133</v>
      </c>
      <c r="V11" s="126">
        <f>bil_ec_24_25!E116</f>
        <v>3786</v>
      </c>
      <c r="W11" s="138">
        <f t="shared" si="0"/>
        <v>85696</v>
      </c>
      <c r="X11" s="138"/>
    </row>
    <row r="12" spans="1:27" s="89" customFormat="1">
      <c r="A12" s="1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93"/>
      <c r="P12" s="193"/>
      <c r="Q12" s="193"/>
      <c r="R12" s="193"/>
      <c r="S12" s="193"/>
      <c r="T12" s="193"/>
      <c r="U12" s="193"/>
      <c r="V12" s="193"/>
      <c r="W12" s="135"/>
      <c r="X12" s="135"/>
    </row>
    <row r="13" spans="1:27" s="89" customFormat="1">
      <c r="A13" t="s">
        <v>9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193"/>
      <c r="P13" s="193"/>
      <c r="Q13" s="193"/>
      <c r="R13" s="193"/>
      <c r="S13" s="193"/>
      <c r="T13" s="128"/>
      <c r="U13" s="128"/>
      <c r="V13" s="128"/>
      <c r="W13" s="135"/>
      <c r="X13" s="135"/>
    </row>
    <row r="14" spans="1:27" ht="15.75">
      <c r="A14" s="66" t="s">
        <v>500</v>
      </c>
      <c r="B14" s="67">
        <v>5</v>
      </c>
      <c r="C14" s="67">
        <v>11</v>
      </c>
      <c r="D14" s="67">
        <v>24</v>
      </c>
      <c r="E14" s="67">
        <v>20</v>
      </c>
      <c r="F14" s="67">
        <v>19</v>
      </c>
      <c r="G14" s="67">
        <v>23</v>
      </c>
      <c r="H14" s="67">
        <v>28</v>
      </c>
      <c r="I14" s="67">
        <v>29</v>
      </c>
      <c r="J14" s="288">
        <v>12</v>
      </c>
      <c r="K14" s="288">
        <v>0</v>
      </c>
      <c r="L14" s="288">
        <v>0</v>
      </c>
      <c r="M14" s="197">
        <v>10</v>
      </c>
      <c r="N14" s="197">
        <v>11</v>
      </c>
      <c r="O14" s="197">
        <v>0</v>
      </c>
      <c r="P14" s="197">
        <v>7</v>
      </c>
      <c r="Q14" s="197">
        <v>5</v>
      </c>
      <c r="R14" s="197">
        <v>4</v>
      </c>
      <c r="S14" s="197">
        <v>7</v>
      </c>
      <c r="T14" s="121">
        <f>bil_ec_22_23!D93</f>
        <v>35</v>
      </c>
      <c r="U14" s="121">
        <f>bil_ec_23_24!D83</f>
        <v>29</v>
      </c>
      <c r="V14" s="121">
        <f>bil_ec_24_25!D108</f>
        <v>29</v>
      </c>
      <c r="W14" s="282">
        <f>SUM(B14:V14)</f>
        <v>308</v>
      </c>
      <c r="X14" s="75"/>
      <c r="Y14" s="76" t="s">
        <v>526</v>
      </c>
      <c r="Z14" s="77" t="s">
        <v>505</v>
      </c>
      <c r="AA14" s="78">
        <f>W22</f>
        <v>3565</v>
      </c>
    </row>
    <row r="15" spans="1:27" ht="15.75">
      <c r="A15" s="66" t="s">
        <v>515</v>
      </c>
      <c r="B15" s="67">
        <v>32</v>
      </c>
      <c r="C15" s="67">
        <v>59</v>
      </c>
      <c r="D15" s="67">
        <v>81</v>
      </c>
      <c r="E15" s="67">
        <v>94</v>
      </c>
      <c r="F15" s="67">
        <v>94</v>
      </c>
      <c r="G15" s="67">
        <v>81</v>
      </c>
      <c r="H15" s="67">
        <v>88</v>
      </c>
      <c r="I15" s="67">
        <v>97</v>
      </c>
      <c r="J15" s="288">
        <v>49</v>
      </c>
      <c r="K15" s="288">
        <v>1</v>
      </c>
      <c r="L15" s="288">
        <v>1</v>
      </c>
      <c r="M15" s="197">
        <v>25</v>
      </c>
      <c r="N15" s="197">
        <v>27</v>
      </c>
      <c r="O15" s="197">
        <v>0</v>
      </c>
      <c r="P15" s="197">
        <v>30</v>
      </c>
      <c r="Q15" s="197">
        <v>11</v>
      </c>
      <c r="R15" s="197">
        <v>14</v>
      </c>
      <c r="S15" s="197">
        <v>10</v>
      </c>
      <c r="T15" s="121">
        <f>bil_ec_22_23!D94</f>
        <v>10</v>
      </c>
      <c r="U15" s="121">
        <f>bil_ec_23_24!D84</f>
        <v>7</v>
      </c>
      <c r="V15" s="121">
        <f>bil_ec_24_25!D109</f>
        <v>4</v>
      </c>
      <c r="W15" s="282">
        <f t="shared" ref="W15:W22" si="1">SUM(B15:V15)</f>
        <v>815</v>
      </c>
      <c r="X15" s="68"/>
      <c r="Z15" s="77" t="s">
        <v>506</v>
      </c>
      <c r="AA15" s="78">
        <f>W27</f>
        <v>85696</v>
      </c>
    </row>
    <row r="16" spans="1:27" ht="15.75">
      <c r="A16" s="66" t="s">
        <v>499</v>
      </c>
      <c r="B16" s="67">
        <v>0</v>
      </c>
      <c r="C16" s="67">
        <v>0</v>
      </c>
      <c r="D16" s="67">
        <v>2</v>
      </c>
      <c r="E16" s="67">
        <v>3</v>
      </c>
      <c r="F16" s="67">
        <v>4</v>
      </c>
      <c r="G16" s="67">
        <v>7</v>
      </c>
      <c r="H16" s="67">
        <v>6</v>
      </c>
      <c r="I16" s="67">
        <v>9</v>
      </c>
      <c r="J16" s="288">
        <v>7</v>
      </c>
      <c r="K16" s="288">
        <v>0</v>
      </c>
      <c r="L16" s="288">
        <v>0</v>
      </c>
      <c r="M16" s="197">
        <v>0</v>
      </c>
      <c r="N16" s="197">
        <v>4</v>
      </c>
      <c r="O16" s="197">
        <v>0</v>
      </c>
      <c r="P16" s="197">
        <v>1</v>
      </c>
      <c r="Q16" s="197">
        <v>3</v>
      </c>
      <c r="R16" s="197">
        <v>5</v>
      </c>
      <c r="S16" s="197">
        <v>4</v>
      </c>
      <c r="T16" s="121">
        <f>bil_ec_22_23!D95</f>
        <v>1</v>
      </c>
      <c r="U16" s="121">
        <f>bil_ec_23_24!D85</f>
        <v>4</v>
      </c>
      <c r="V16" s="121">
        <f>bil_ec_24_25!D110</f>
        <v>1</v>
      </c>
      <c r="W16" s="282">
        <f t="shared" si="1"/>
        <v>61</v>
      </c>
      <c r="X16" s="75"/>
      <c r="Y16" s="75"/>
      <c r="Z16" s="329" t="s">
        <v>1110</v>
      </c>
      <c r="AA16" s="329">
        <f>3200+bil_ec_24_25!F116</f>
        <v>3428</v>
      </c>
    </row>
    <row r="17" spans="1:27" ht="15.75">
      <c r="A17" s="66" t="s">
        <v>1072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288">
        <v>0</v>
      </c>
      <c r="K17" s="288">
        <v>0</v>
      </c>
      <c r="L17" s="288">
        <v>0</v>
      </c>
      <c r="M17" s="197">
        <v>0</v>
      </c>
      <c r="N17" s="197">
        <v>0</v>
      </c>
      <c r="O17" s="197">
        <v>0</v>
      </c>
      <c r="P17" s="197">
        <v>0</v>
      </c>
      <c r="Q17" s="197">
        <v>0</v>
      </c>
      <c r="R17" s="197">
        <v>0</v>
      </c>
      <c r="S17" s="197">
        <v>0</v>
      </c>
      <c r="T17" s="121">
        <f>bil_ec_22_23!E96</f>
        <v>0</v>
      </c>
      <c r="U17" s="121">
        <f>bil_ec_23_24!D86</f>
        <v>0</v>
      </c>
      <c r="V17" s="121">
        <f>bil_ec_24_25!D111</f>
        <v>0</v>
      </c>
      <c r="W17" s="282">
        <f t="shared" si="1"/>
        <v>0</v>
      </c>
      <c r="X17" s="75"/>
      <c r="Y17" s="75"/>
      <c r="Z17" s="329" t="s">
        <v>1111</v>
      </c>
      <c r="AA17" s="329">
        <f>W26</f>
        <v>297</v>
      </c>
    </row>
    <row r="18" spans="1:27" ht="15.75">
      <c r="A18" s="66" t="s">
        <v>1079</v>
      </c>
      <c r="B18" s="67">
        <v>19</v>
      </c>
      <c r="C18" s="67">
        <v>49</v>
      </c>
      <c r="D18" s="67">
        <v>75</v>
      </c>
      <c r="E18" s="67">
        <v>113</v>
      </c>
      <c r="F18" s="67">
        <v>102</v>
      </c>
      <c r="G18" s="67">
        <v>85</v>
      </c>
      <c r="H18" s="67">
        <v>85</v>
      </c>
      <c r="I18" s="67">
        <v>64</v>
      </c>
      <c r="J18" s="288">
        <v>44</v>
      </c>
      <c r="K18" s="288">
        <v>7</v>
      </c>
      <c r="L18" s="288">
        <v>10</v>
      </c>
      <c r="M18" s="197">
        <v>29</v>
      </c>
      <c r="N18" s="197">
        <v>19</v>
      </c>
      <c r="O18" s="197">
        <v>15</v>
      </c>
      <c r="P18" s="197">
        <v>18</v>
      </c>
      <c r="Q18" s="197">
        <v>11</v>
      </c>
      <c r="R18" s="197">
        <v>16</v>
      </c>
      <c r="S18" s="197">
        <v>7</v>
      </c>
      <c r="T18" s="121">
        <f>bil_ec_22_23!D97</f>
        <v>13</v>
      </c>
      <c r="U18" s="121">
        <f>bil_ec_23_24!D87</f>
        <v>8</v>
      </c>
      <c r="V18" s="121">
        <f>bil_ec_24_25!D112</f>
        <v>30</v>
      </c>
      <c r="W18" s="282">
        <f t="shared" si="1"/>
        <v>819</v>
      </c>
      <c r="X18" s="75"/>
      <c r="Y18" s="75"/>
    </row>
    <row r="19" spans="1:27" ht="15.75">
      <c r="A19" s="66" t="s">
        <v>501</v>
      </c>
      <c r="B19" s="67">
        <v>2</v>
      </c>
      <c r="C19" s="67">
        <v>9</v>
      </c>
      <c r="D19" s="67">
        <v>9</v>
      </c>
      <c r="E19" s="67">
        <v>10</v>
      </c>
      <c r="F19" s="67">
        <v>7</v>
      </c>
      <c r="G19" s="67">
        <v>10</v>
      </c>
      <c r="H19" s="67">
        <v>6</v>
      </c>
      <c r="I19" s="67">
        <v>8</v>
      </c>
      <c r="J19" s="288">
        <v>7</v>
      </c>
      <c r="K19" s="288">
        <v>0</v>
      </c>
      <c r="L19" s="288">
        <v>0</v>
      </c>
      <c r="M19" s="197">
        <v>2</v>
      </c>
      <c r="N19" s="197">
        <v>2</v>
      </c>
      <c r="O19" s="197">
        <v>0</v>
      </c>
      <c r="P19" s="197">
        <v>1</v>
      </c>
      <c r="Q19" s="197">
        <v>0</v>
      </c>
      <c r="R19" s="197">
        <v>1</v>
      </c>
      <c r="S19" s="197">
        <v>1</v>
      </c>
      <c r="T19" s="121">
        <f>bil_ec_22_23!D98</f>
        <v>1</v>
      </c>
      <c r="U19" s="121">
        <f>bil_ec_23_24!D88</f>
        <v>5</v>
      </c>
      <c r="V19" s="121">
        <f>bil_ec_24_25!D113</f>
        <v>0</v>
      </c>
      <c r="W19" s="282">
        <f t="shared" si="1"/>
        <v>81</v>
      </c>
      <c r="X19" s="75"/>
      <c r="Y19" s="75"/>
      <c r="Z19" s="478"/>
      <c r="AA19" s="478"/>
    </row>
    <row r="20" spans="1:27" ht="15.75">
      <c r="A20" s="66" t="s">
        <v>1048</v>
      </c>
      <c r="B20" s="67">
        <v>17</v>
      </c>
      <c r="C20" s="67">
        <v>39</v>
      </c>
      <c r="D20" s="67">
        <v>110</v>
      </c>
      <c r="E20" s="67">
        <v>155</v>
      </c>
      <c r="F20" s="67">
        <v>123</v>
      </c>
      <c r="G20" s="67">
        <v>112</v>
      </c>
      <c r="H20" s="67">
        <v>112</v>
      </c>
      <c r="I20" s="67">
        <v>79</v>
      </c>
      <c r="J20" s="289">
        <f>65+16</f>
        <v>81</v>
      </c>
      <c r="K20" s="289">
        <f>21+53</f>
        <v>74</v>
      </c>
      <c r="L20" s="289">
        <f>12+52</f>
        <v>64</v>
      </c>
      <c r="M20" s="198">
        <v>47</v>
      </c>
      <c r="N20" s="198">
        <v>117</v>
      </c>
      <c r="O20" s="198">
        <v>98</v>
      </c>
      <c r="P20" s="198">
        <v>96</v>
      </c>
      <c r="Q20" s="198">
        <v>30</v>
      </c>
      <c r="R20" s="198">
        <v>77</v>
      </c>
      <c r="S20" s="198">
        <v>26</v>
      </c>
      <c r="T20" s="121">
        <f>bil_ec_22_23!D99</f>
        <v>45</v>
      </c>
      <c r="U20" s="121">
        <f>bil_ec_23_24!D89</f>
        <v>51</v>
      </c>
      <c r="V20" s="121">
        <f>bil_ec_24_25!D114</f>
        <v>91</v>
      </c>
      <c r="W20" s="282">
        <f t="shared" si="1"/>
        <v>1644</v>
      </c>
      <c r="X20" s="75"/>
      <c r="Y20" s="75"/>
      <c r="Z20" s="479"/>
      <c r="AA20" s="480"/>
    </row>
    <row r="21" spans="1:27" ht="15.75">
      <c r="A21" s="66" t="s">
        <v>503</v>
      </c>
      <c r="B21" s="67">
        <v>18</v>
      </c>
      <c r="C21" s="67">
        <v>24</v>
      </c>
      <c r="D21" s="67">
        <v>42</v>
      </c>
      <c r="E21" s="67">
        <v>68</v>
      </c>
      <c r="F21" s="67">
        <v>62</v>
      </c>
      <c r="G21" s="67">
        <v>65</v>
      </c>
      <c r="H21" s="67">
        <v>50</v>
      </c>
      <c r="I21" s="67">
        <v>2</v>
      </c>
      <c r="J21" s="288">
        <v>70</v>
      </c>
      <c r="K21" s="288">
        <v>48</v>
      </c>
      <c r="L21" s="288">
        <v>33</v>
      </c>
      <c r="M21" s="197">
        <v>54</v>
      </c>
      <c r="N21" s="197">
        <v>63</v>
      </c>
      <c r="O21" s="197">
        <v>53</v>
      </c>
      <c r="P21" s="197">
        <v>55</v>
      </c>
      <c r="Q21" s="197">
        <v>20</v>
      </c>
      <c r="R21" s="197">
        <v>45</v>
      </c>
      <c r="S21" s="197">
        <v>0</v>
      </c>
      <c r="T21" s="121">
        <f>bil_ec_22_23!C100</f>
        <v>1</v>
      </c>
      <c r="U21" s="121">
        <f>bil_ec_23_24!D90</f>
        <v>3</v>
      </c>
      <c r="V21" s="121">
        <f>bil_ec_24_25!D115</f>
        <v>51</v>
      </c>
      <c r="W21" s="282">
        <f t="shared" si="1"/>
        <v>827</v>
      </c>
      <c r="X21" s="79"/>
      <c r="Y21" s="75"/>
      <c r="Z21" s="479"/>
      <c r="AA21" s="480"/>
    </row>
    <row r="22" spans="1:27" ht="15.75">
      <c r="A22" s="66" t="s">
        <v>419</v>
      </c>
      <c r="B22" s="121">
        <v>73</v>
      </c>
      <c r="C22" s="121">
        <v>144</v>
      </c>
      <c r="D22" s="121">
        <v>276</v>
      </c>
      <c r="E22" s="121">
        <v>363</v>
      </c>
      <c r="F22" s="121">
        <v>329</v>
      </c>
      <c r="G22" s="121">
        <v>297</v>
      </c>
      <c r="H22" s="121">
        <v>287</v>
      </c>
      <c r="I22" s="121">
        <v>242</v>
      </c>
      <c r="J22" s="287">
        <f>189+16</f>
        <v>205</v>
      </c>
      <c r="K22" s="287">
        <f>48+53</f>
        <v>101</v>
      </c>
      <c r="L22" s="287">
        <f>33+52</f>
        <v>85</v>
      </c>
      <c r="M22" s="198">
        <v>111</v>
      </c>
      <c r="N22" s="198">
        <v>189</v>
      </c>
      <c r="O22" s="198">
        <v>126</v>
      </c>
      <c r="P22" s="198">
        <v>162</v>
      </c>
      <c r="Q22" s="198">
        <v>62</v>
      </c>
      <c r="R22" s="198">
        <v>125</v>
      </c>
      <c r="S22" s="198">
        <v>48</v>
      </c>
      <c r="T22" s="121">
        <f>bil_ec_22_23!D101</f>
        <v>91</v>
      </c>
      <c r="U22" s="121">
        <f>bil_ec_23_24!D91</f>
        <v>87</v>
      </c>
      <c r="V22" s="121">
        <f>bil_ec_24_25!D116</f>
        <v>162</v>
      </c>
      <c r="W22" s="139">
        <f t="shared" si="1"/>
        <v>3565</v>
      </c>
      <c r="X22" s="139"/>
      <c r="Y22" s="75"/>
      <c r="Z22" s="478"/>
      <c r="AA22" s="478"/>
    </row>
    <row r="23" spans="1:27" ht="15.75">
      <c r="A23" s="69"/>
      <c r="B23" s="70"/>
      <c r="C23" s="70"/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6" t="s">
        <v>512</v>
      </c>
      <c r="X23" s="76"/>
      <c r="Y23" s="75"/>
      <c r="Z23" s="478"/>
      <c r="AA23" s="478"/>
    </row>
    <row r="24" spans="1:27" ht="15.75">
      <c r="A24" s="69" t="s">
        <v>523</v>
      </c>
      <c r="B24" s="144">
        <v>32</v>
      </c>
      <c r="C24" s="148">
        <v>61</v>
      </c>
      <c r="D24" s="148">
        <v>104</v>
      </c>
      <c r="E24" s="147">
        <v>126</v>
      </c>
      <c r="F24" s="147">
        <v>116</v>
      </c>
      <c r="G24" s="147">
        <v>117</v>
      </c>
      <c r="H24" s="147">
        <v>117</v>
      </c>
      <c r="I24" s="147">
        <v>104</v>
      </c>
      <c r="J24" s="145">
        <v>87</v>
      </c>
      <c r="K24" s="147">
        <v>22</v>
      </c>
      <c r="L24" s="147">
        <v>22</v>
      </c>
      <c r="M24" s="145">
        <v>52</v>
      </c>
      <c r="N24" s="145">
        <v>50</v>
      </c>
      <c r="O24" s="145">
        <v>22</v>
      </c>
      <c r="P24" s="145">
        <v>50</v>
      </c>
      <c r="Q24" s="145">
        <v>38</v>
      </c>
      <c r="R24" s="145">
        <v>44</v>
      </c>
      <c r="S24" s="145">
        <v>23</v>
      </c>
      <c r="T24" s="145">
        <f>prim_sig!D354</f>
        <v>47</v>
      </c>
      <c r="U24" s="145">
        <f>prim_sig!E354</f>
        <v>36</v>
      </c>
      <c r="V24" s="145">
        <f>prim_sig!F354</f>
        <v>52</v>
      </c>
      <c r="W24" s="327">
        <v>219</v>
      </c>
      <c r="X24" s="186"/>
      <c r="Y24" s="79"/>
      <c r="Z24" s="75"/>
      <c r="AA24" s="75"/>
    </row>
    <row r="25" spans="1:27" ht="15.75">
      <c r="A25" s="69" t="s">
        <v>507</v>
      </c>
      <c r="B25" s="145">
        <v>9</v>
      </c>
      <c r="C25" s="147">
        <v>20</v>
      </c>
      <c r="D25" s="147">
        <v>35</v>
      </c>
      <c r="E25" s="147">
        <v>44</v>
      </c>
      <c r="F25" s="147">
        <v>41</v>
      </c>
      <c r="G25" s="147">
        <v>37</v>
      </c>
      <c r="H25" s="147">
        <v>44</v>
      </c>
      <c r="I25" s="147">
        <v>31</v>
      </c>
      <c r="J25" s="147">
        <v>35</v>
      </c>
      <c r="K25" s="145">
        <v>19</v>
      </c>
      <c r="L25" s="147">
        <v>13</v>
      </c>
      <c r="M25" s="145">
        <v>27</v>
      </c>
      <c r="N25" s="145">
        <v>35</v>
      </c>
      <c r="O25" s="145">
        <v>16</v>
      </c>
      <c r="P25" s="145">
        <v>32</v>
      </c>
      <c r="Q25" s="145">
        <v>18</v>
      </c>
      <c r="R25" s="145">
        <v>21</v>
      </c>
      <c r="S25" s="145">
        <v>10</v>
      </c>
      <c r="T25" s="145">
        <f>prim_sig!D355</f>
        <v>6</v>
      </c>
      <c r="U25" s="145">
        <f>prim_sig!E355</f>
        <v>14</v>
      </c>
      <c r="V25" s="145">
        <f>prim_sig!F355</f>
        <v>15</v>
      </c>
      <c r="W25" s="327">
        <v>78</v>
      </c>
      <c r="X25" s="186"/>
      <c r="Y25" s="79"/>
      <c r="Z25" s="75"/>
      <c r="AA25" s="75"/>
    </row>
    <row r="26" spans="1:27" s="40" customFormat="1" ht="15.75">
      <c r="A26" s="69" t="s">
        <v>511</v>
      </c>
      <c r="B26" s="145">
        <f t="shared" ref="B26:L26" si="2">B24+B25</f>
        <v>41</v>
      </c>
      <c r="C26" s="145">
        <f t="shared" si="2"/>
        <v>81</v>
      </c>
      <c r="D26" s="145">
        <f t="shared" si="2"/>
        <v>139</v>
      </c>
      <c r="E26" s="147">
        <f t="shared" si="2"/>
        <v>170</v>
      </c>
      <c r="F26" s="147">
        <f t="shared" si="2"/>
        <v>157</v>
      </c>
      <c r="G26" s="145">
        <f t="shared" si="2"/>
        <v>154</v>
      </c>
      <c r="H26" s="147">
        <f t="shared" si="2"/>
        <v>161</v>
      </c>
      <c r="I26" s="147">
        <f t="shared" si="2"/>
        <v>135</v>
      </c>
      <c r="J26" s="147">
        <f t="shared" si="2"/>
        <v>122</v>
      </c>
      <c r="K26" s="147">
        <f t="shared" si="2"/>
        <v>41</v>
      </c>
      <c r="L26" s="147">
        <f t="shared" si="2"/>
        <v>35</v>
      </c>
      <c r="M26" s="145">
        <v>79</v>
      </c>
      <c r="N26" s="145">
        <v>85</v>
      </c>
      <c r="O26" s="145">
        <v>38</v>
      </c>
      <c r="P26" s="145">
        <v>82</v>
      </c>
      <c r="Q26" s="145">
        <v>56</v>
      </c>
      <c r="R26" s="145">
        <v>65</v>
      </c>
      <c r="S26" s="145">
        <v>33</v>
      </c>
      <c r="T26" s="145">
        <f>T24+T25</f>
        <v>53</v>
      </c>
      <c r="U26" s="145">
        <f>U24+U25</f>
        <v>50</v>
      </c>
      <c r="V26" s="145">
        <f>V24+V25</f>
        <v>67</v>
      </c>
      <c r="W26" s="328">
        <f>W24+W25</f>
        <v>297</v>
      </c>
      <c r="X26" s="187"/>
      <c r="Y26" s="80">
        <f>W26/353</f>
        <v>0.84135977337110479</v>
      </c>
      <c r="Z26" s="81"/>
      <c r="AA26" s="81"/>
    </row>
    <row r="27" spans="1:27" ht="15.75">
      <c r="A27" s="69" t="s">
        <v>502</v>
      </c>
      <c r="B27" s="146">
        <v>1834</v>
      </c>
      <c r="C27" s="146">
        <v>3481</v>
      </c>
      <c r="D27" s="146">
        <v>6729</v>
      </c>
      <c r="E27" s="146">
        <v>8871</v>
      </c>
      <c r="F27" s="146">
        <v>8104</v>
      </c>
      <c r="G27" s="146">
        <v>7251</v>
      </c>
      <c r="H27" s="146">
        <v>6900</v>
      </c>
      <c r="I27" s="146">
        <v>5732</v>
      </c>
      <c r="J27" s="290">
        <f>J11</f>
        <v>4811</v>
      </c>
      <c r="K27" s="290">
        <f>K11</f>
        <v>2273</v>
      </c>
      <c r="L27" s="290">
        <f>L11</f>
        <v>2023</v>
      </c>
      <c r="M27" s="138">
        <v>2626</v>
      </c>
      <c r="N27" s="138">
        <v>4518</v>
      </c>
      <c r="O27" s="138">
        <v>3041</v>
      </c>
      <c r="P27" s="138">
        <v>3813</v>
      </c>
      <c r="Q27" s="138">
        <v>1493</v>
      </c>
      <c r="R27" s="138">
        <v>2930</v>
      </c>
      <c r="S27" s="138">
        <v>1120</v>
      </c>
      <c r="T27" s="283">
        <f>bil_ec_22_23!E101</f>
        <v>2227</v>
      </c>
      <c r="U27" s="283">
        <f>bil_ec_23_24!E91</f>
        <v>2133</v>
      </c>
      <c r="V27" s="283">
        <f>bil_ec_24_25!E116</f>
        <v>3786</v>
      </c>
      <c r="W27" s="188">
        <f>SUM(B27:V27)</f>
        <v>85696</v>
      </c>
      <c r="X27" s="188"/>
      <c r="Y27" s="75"/>
      <c r="Z27" s="75"/>
      <c r="AA27" s="75"/>
    </row>
    <row r="28" spans="1:27" ht="15.75">
      <c r="A28" s="69" t="s">
        <v>521</v>
      </c>
      <c r="B28" s="73">
        <v>0.16976744186046511</v>
      </c>
      <c r="C28" s="73">
        <v>0.33488372093023255</v>
      </c>
      <c r="D28" s="74">
        <v>0.64186046511627903</v>
      </c>
      <c r="E28" s="73">
        <v>0.84418604651162787</v>
      </c>
      <c r="F28" s="73">
        <v>0.76511627906976742</v>
      </c>
      <c r="G28" s="73">
        <v>0.69069767441860463</v>
      </c>
      <c r="H28" s="73">
        <v>0.66744186046511633</v>
      </c>
      <c r="I28" s="73">
        <v>0.56279069767441858</v>
      </c>
      <c r="J28" s="73">
        <v>0.43953488372093025</v>
      </c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82"/>
      <c r="X28" s="82"/>
      <c r="Y28" s="75"/>
      <c r="Z28" s="75"/>
      <c r="AA28" s="75"/>
    </row>
    <row r="29" spans="1:27">
      <c r="A29" s="39" t="s">
        <v>513</v>
      </c>
      <c r="B29" s="42">
        <v>0.17060465116279069</v>
      </c>
      <c r="C29" s="42">
        <v>0.32381395348837211</v>
      </c>
      <c r="D29" s="42">
        <v>0.62595348837209297</v>
      </c>
      <c r="E29" s="42">
        <v>0.82520930232558143</v>
      </c>
      <c r="F29" s="42">
        <v>0.75386046511627902</v>
      </c>
      <c r="G29" s="42">
        <v>0.67451162790697672</v>
      </c>
      <c r="H29" s="42">
        <v>0.64186046511627903</v>
      </c>
      <c r="I29" s="42">
        <v>0.53320930232558139</v>
      </c>
      <c r="J29" s="42">
        <v>0.41572093023255813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Z29" s="24"/>
    </row>
    <row r="30" spans="1:27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7" ht="15.75">
      <c r="A31" s="76" t="s">
        <v>1081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Y31" s="24"/>
    </row>
    <row r="32" spans="1:27">
      <c r="A32" s="121" t="s">
        <v>525</v>
      </c>
      <c r="B32" s="122" t="s">
        <v>665</v>
      </c>
      <c r="C32" s="122" t="s">
        <v>666</v>
      </c>
      <c r="D32" s="122" t="s">
        <v>667</v>
      </c>
      <c r="E32" s="122" t="s">
        <v>668</v>
      </c>
      <c r="F32" s="122" t="s">
        <v>669</v>
      </c>
      <c r="G32" s="122" t="s">
        <v>670</v>
      </c>
      <c r="H32" s="122" t="s">
        <v>671</v>
      </c>
      <c r="I32" s="122" t="s">
        <v>672</v>
      </c>
      <c r="J32" s="122" t="s">
        <v>673</v>
      </c>
      <c r="K32" s="122" t="s">
        <v>504</v>
      </c>
      <c r="L32" s="122" t="s">
        <v>528</v>
      </c>
      <c r="M32" s="194" t="s">
        <v>529</v>
      </c>
      <c r="N32" s="194" t="s">
        <v>557</v>
      </c>
      <c r="O32" s="194" t="s">
        <v>558</v>
      </c>
      <c r="P32" s="194" t="s">
        <v>655</v>
      </c>
      <c r="Q32" s="194" t="s">
        <v>663</v>
      </c>
      <c r="R32" s="194" t="s">
        <v>664</v>
      </c>
      <c r="S32" s="194" t="s">
        <v>788</v>
      </c>
      <c r="T32" s="122" t="s">
        <v>1049</v>
      </c>
      <c r="U32" s="122" t="s">
        <v>1050</v>
      </c>
      <c r="V32" s="122" t="s">
        <v>1119</v>
      </c>
      <c r="Y32" s="24"/>
    </row>
    <row r="33" spans="1:30">
      <c r="A33" s="123" t="s">
        <v>500</v>
      </c>
      <c r="B33" s="336">
        <v>100</v>
      </c>
      <c r="C33" s="337">
        <v>382</v>
      </c>
      <c r="D33" s="337">
        <v>622</v>
      </c>
      <c r="E33" s="338">
        <v>407</v>
      </c>
      <c r="F33" s="338">
        <v>674</v>
      </c>
      <c r="G33" s="337">
        <v>613</v>
      </c>
      <c r="H33" s="338">
        <v>609</v>
      </c>
      <c r="I33" s="338">
        <v>806</v>
      </c>
      <c r="J33" s="338">
        <v>297</v>
      </c>
      <c r="K33" s="124">
        <v>388</v>
      </c>
      <c r="L33" s="124">
        <v>624</v>
      </c>
      <c r="M33" s="130">
        <v>346</v>
      </c>
      <c r="N33" s="130">
        <v>0</v>
      </c>
      <c r="O33" s="133">
        <v>0</v>
      </c>
      <c r="P33" s="132">
        <v>0</v>
      </c>
      <c r="Q33" s="132">
        <v>0</v>
      </c>
      <c r="R33" s="132">
        <v>0</v>
      </c>
      <c r="S33" s="132">
        <v>0</v>
      </c>
      <c r="T33" s="127">
        <f>bil_co_22_25!B4</f>
        <v>0</v>
      </c>
      <c r="U33" s="127">
        <f>bil_co_22_25!C4</f>
        <v>0</v>
      </c>
      <c r="V33" s="127">
        <f>bil_co_22_25!D4</f>
        <v>0</v>
      </c>
      <c r="W33" s="282">
        <f>SUM(B33:V33)</f>
        <v>5868</v>
      </c>
      <c r="Y33" s="24"/>
    </row>
    <row r="34" spans="1:30">
      <c r="A34" s="123" t="s">
        <v>515</v>
      </c>
      <c r="B34" s="336">
        <v>650</v>
      </c>
      <c r="C34" s="337">
        <v>855</v>
      </c>
      <c r="D34" s="337">
        <v>836</v>
      </c>
      <c r="E34" s="338">
        <v>852</v>
      </c>
      <c r="F34" s="338">
        <v>806</v>
      </c>
      <c r="G34" s="337">
        <v>637</v>
      </c>
      <c r="H34" s="338">
        <v>1170</v>
      </c>
      <c r="I34" s="338">
        <v>1059</v>
      </c>
      <c r="J34" s="338">
        <v>799</v>
      </c>
      <c r="K34" s="124">
        <v>784</v>
      </c>
      <c r="L34" s="124">
        <v>1304</v>
      </c>
      <c r="M34" s="130">
        <v>1404</v>
      </c>
      <c r="N34" s="130">
        <v>0</v>
      </c>
      <c r="O34" s="133">
        <v>78</v>
      </c>
      <c r="P34" s="132">
        <v>102</v>
      </c>
      <c r="Q34" s="132">
        <v>0</v>
      </c>
      <c r="R34" s="132">
        <v>172</v>
      </c>
      <c r="S34" s="132">
        <v>68</v>
      </c>
      <c r="T34" s="127">
        <f>bil_co_22_25!B5</f>
        <v>60</v>
      </c>
      <c r="U34" s="127">
        <f>'sens_23-24'!J114+'sens_23-24'!J115+'sens_23-24'!J116+'sens_23-24'!J117</f>
        <v>100</v>
      </c>
      <c r="V34" s="127">
        <f>bil_co_22_25!D30</f>
        <v>0</v>
      </c>
      <c r="W34" s="282">
        <f t="shared" ref="W34:W40" si="3">SUM(B34:V34)</f>
        <v>11736</v>
      </c>
      <c r="Y34" s="24"/>
    </row>
    <row r="35" spans="1:30">
      <c r="A35" s="123" t="s">
        <v>499</v>
      </c>
      <c r="B35" s="336">
        <v>0</v>
      </c>
      <c r="C35" s="337">
        <v>107</v>
      </c>
      <c r="D35" s="337">
        <v>137</v>
      </c>
      <c r="E35" s="338">
        <v>123</v>
      </c>
      <c r="F35" s="338">
        <v>135</v>
      </c>
      <c r="G35" s="337">
        <v>137</v>
      </c>
      <c r="H35" s="338">
        <v>106</v>
      </c>
      <c r="I35" s="338">
        <v>104</v>
      </c>
      <c r="J35" s="338">
        <v>165</v>
      </c>
      <c r="K35" s="124">
        <v>113</v>
      </c>
      <c r="L35" s="124">
        <v>122</v>
      </c>
      <c r="M35" s="130">
        <v>122</v>
      </c>
      <c r="N35" s="130">
        <v>0</v>
      </c>
      <c r="O35" s="133">
        <v>0</v>
      </c>
      <c r="P35" s="132">
        <v>0</v>
      </c>
      <c r="Q35" s="132">
        <v>0</v>
      </c>
      <c r="R35" s="132">
        <v>0</v>
      </c>
      <c r="S35" s="132">
        <v>0</v>
      </c>
      <c r="T35" s="127">
        <f>bil_co_22_25!B6</f>
        <v>0</v>
      </c>
      <c r="U35" s="127">
        <v>0</v>
      </c>
      <c r="V35" s="127">
        <f>bil_co_22_25!D31</f>
        <v>0</v>
      </c>
      <c r="W35" s="282">
        <f t="shared" si="3"/>
        <v>1371</v>
      </c>
      <c r="Y35" s="24"/>
    </row>
    <row r="36" spans="1:30">
      <c r="A36" s="123" t="s">
        <v>1072</v>
      </c>
      <c r="B36" s="336">
        <v>0</v>
      </c>
      <c r="C36" s="337">
        <v>107</v>
      </c>
      <c r="D36" s="337">
        <v>137</v>
      </c>
      <c r="E36" s="338">
        <v>123</v>
      </c>
      <c r="F36" s="338">
        <v>135</v>
      </c>
      <c r="G36" s="337">
        <v>137</v>
      </c>
      <c r="H36" s="338">
        <v>106</v>
      </c>
      <c r="I36" s="338">
        <v>104</v>
      </c>
      <c r="J36" s="338">
        <v>165</v>
      </c>
      <c r="K36" s="124">
        <v>113</v>
      </c>
      <c r="L36" s="124">
        <v>122</v>
      </c>
      <c r="M36" s="130">
        <v>122</v>
      </c>
      <c r="N36" s="130">
        <v>0</v>
      </c>
      <c r="O36" s="133">
        <v>0</v>
      </c>
      <c r="P36" s="132">
        <v>0</v>
      </c>
      <c r="Q36" s="132">
        <v>0</v>
      </c>
      <c r="R36" s="190">
        <v>0</v>
      </c>
      <c r="S36" s="190">
        <v>0</v>
      </c>
      <c r="T36" s="127">
        <f>bil_co_22_25!B7</f>
        <v>0</v>
      </c>
      <c r="U36" s="127">
        <v>0</v>
      </c>
      <c r="V36" s="127">
        <f>bil_co_22_25!D32</f>
        <v>0</v>
      </c>
      <c r="W36" s="282">
        <f t="shared" si="3"/>
        <v>1371</v>
      </c>
      <c r="Y36" s="24"/>
    </row>
    <row r="37" spans="1:30">
      <c r="A37" s="123" t="s">
        <v>1079</v>
      </c>
      <c r="B37" s="337">
        <v>300</v>
      </c>
      <c r="C37" s="337">
        <v>614</v>
      </c>
      <c r="D37" s="337">
        <v>1265</v>
      </c>
      <c r="E37" s="338">
        <v>932</v>
      </c>
      <c r="F37" s="338">
        <v>1087</v>
      </c>
      <c r="G37" s="337">
        <v>930</v>
      </c>
      <c r="H37" s="338">
        <v>996</v>
      </c>
      <c r="I37" s="338">
        <v>942</v>
      </c>
      <c r="J37" s="338">
        <v>675</v>
      </c>
      <c r="K37" s="124">
        <v>825</v>
      </c>
      <c r="L37" s="124">
        <v>796</v>
      </c>
      <c r="M37" s="130">
        <v>582</v>
      </c>
      <c r="N37" s="130">
        <v>129</v>
      </c>
      <c r="O37" s="133">
        <v>104</v>
      </c>
      <c r="P37" s="132">
        <v>141</v>
      </c>
      <c r="Q37" s="132">
        <v>155</v>
      </c>
      <c r="R37" s="132">
        <v>155</v>
      </c>
      <c r="S37" s="132">
        <v>0</v>
      </c>
      <c r="T37" s="127">
        <f>bil_co_22_25!B8</f>
        <v>0</v>
      </c>
      <c r="U37" s="127">
        <v>0</v>
      </c>
      <c r="V37" s="127">
        <f>bil_co_22_25!D33</f>
        <v>110</v>
      </c>
      <c r="W37" s="282">
        <f t="shared" si="3"/>
        <v>10738</v>
      </c>
      <c r="Y37" s="24"/>
    </row>
    <row r="38" spans="1:30">
      <c r="A38" s="123" t="s">
        <v>501</v>
      </c>
      <c r="B38" s="337">
        <v>0</v>
      </c>
      <c r="C38" s="337">
        <v>150</v>
      </c>
      <c r="D38" s="337">
        <v>150</v>
      </c>
      <c r="E38" s="338">
        <v>126</v>
      </c>
      <c r="F38" s="338">
        <v>154</v>
      </c>
      <c r="G38" s="337">
        <v>163</v>
      </c>
      <c r="H38" s="338">
        <v>135</v>
      </c>
      <c r="I38" s="338">
        <v>252</v>
      </c>
      <c r="J38" s="338">
        <v>221</v>
      </c>
      <c r="K38" s="124">
        <v>79</v>
      </c>
      <c r="L38" s="124">
        <v>243</v>
      </c>
      <c r="M38" s="130">
        <v>197</v>
      </c>
      <c r="N38" s="130">
        <v>0</v>
      </c>
      <c r="O38" s="133">
        <v>0</v>
      </c>
      <c r="P38" s="132">
        <v>0</v>
      </c>
      <c r="Q38" s="132">
        <v>0</v>
      </c>
      <c r="R38" s="132">
        <v>0</v>
      </c>
      <c r="S38" s="132">
        <v>0</v>
      </c>
      <c r="T38" s="127">
        <f>bil_co_22_25!B9</f>
        <v>0</v>
      </c>
      <c r="U38" s="127">
        <v>0</v>
      </c>
      <c r="V38" s="127">
        <f>bil_co_22_25!D34</f>
        <v>0</v>
      </c>
      <c r="W38" s="282">
        <f t="shared" si="3"/>
        <v>1870</v>
      </c>
      <c r="Y38" s="24"/>
    </row>
    <row r="39" spans="1:30">
      <c r="A39" s="123" t="s">
        <v>543</v>
      </c>
      <c r="B39" s="337">
        <v>562</v>
      </c>
      <c r="C39" s="337">
        <v>1088</v>
      </c>
      <c r="D39" s="337">
        <v>934</v>
      </c>
      <c r="E39" s="338">
        <v>919</v>
      </c>
      <c r="F39" s="338">
        <v>1176</v>
      </c>
      <c r="G39" s="337">
        <v>1193</v>
      </c>
      <c r="H39" s="338">
        <v>1399</v>
      </c>
      <c r="I39" s="338">
        <v>1041</v>
      </c>
      <c r="J39" s="338">
        <v>651</v>
      </c>
      <c r="K39" s="124">
        <v>894</v>
      </c>
      <c r="L39" s="124">
        <v>1101</v>
      </c>
      <c r="M39" s="130">
        <v>1651</v>
      </c>
      <c r="N39" s="130">
        <v>329</v>
      </c>
      <c r="O39" s="133">
        <v>258</v>
      </c>
      <c r="P39" s="132">
        <v>195</v>
      </c>
      <c r="Q39" s="132">
        <v>205</v>
      </c>
      <c r="R39" s="132">
        <v>155</v>
      </c>
      <c r="S39" s="132">
        <v>56</v>
      </c>
      <c r="T39" s="127">
        <f>bil_co_22_25!B10</f>
        <v>0</v>
      </c>
      <c r="U39" s="127">
        <v>0</v>
      </c>
      <c r="V39" s="127">
        <f>bil_co_22_25!D35</f>
        <v>110</v>
      </c>
      <c r="W39" s="282">
        <f t="shared" si="3"/>
        <v>13917</v>
      </c>
      <c r="Y39" s="24"/>
    </row>
    <row r="40" spans="1:30">
      <c r="A40" s="123" t="s">
        <v>503</v>
      </c>
      <c r="B40" s="337">
        <v>282</v>
      </c>
      <c r="C40" s="337">
        <v>474</v>
      </c>
      <c r="D40" s="337">
        <v>285</v>
      </c>
      <c r="E40" s="338">
        <v>571</v>
      </c>
      <c r="F40" s="338">
        <v>496</v>
      </c>
      <c r="G40" s="337">
        <v>722</v>
      </c>
      <c r="H40" s="338">
        <v>813</v>
      </c>
      <c r="I40" s="338">
        <v>116</v>
      </c>
      <c r="J40" s="338">
        <v>703</v>
      </c>
      <c r="K40" s="124">
        <v>429</v>
      </c>
      <c r="L40" s="124">
        <v>829</v>
      </c>
      <c r="M40" s="130">
        <v>927</v>
      </c>
      <c r="N40" s="130">
        <v>431</v>
      </c>
      <c r="O40" s="133">
        <v>500</v>
      </c>
      <c r="P40" s="132">
        <v>297</v>
      </c>
      <c r="Q40" s="132">
        <v>155</v>
      </c>
      <c r="R40" s="132">
        <v>327</v>
      </c>
      <c r="S40" s="132">
        <v>0</v>
      </c>
      <c r="T40" s="127">
        <f>bil_co_22_25!B11</f>
        <v>60</v>
      </c>
      <c r="U40" s="127">
        <v>0</v>
      </c>
      <c r="V40" s="127">
        <f>bil_co_22_25!D36</f>
        <v>110</v>
      </c>
      <c r="W40" s="282">
        <f t="shared" si="3"/>
        <v>8527</v>
      </c>
      <c r="Y40" s="24"/>
      <c r="AA40" s="84"/>
    </row>
    <row r="41" spans="1:30">
      <c r="A41" s="129" t="s">
        <v>419</v>
      </c>
      <c r="B41" s="339">
        <v>1382</v>
      </c>
      <c r="C41" s="339">
        <v>2672</v>
      </c>
      <c r="D41" s="339">
        <v>2820</v>
      </c>
      <c r="E41" s="339">
        <v>2520</v>
      </c>
      <c r="F41" s="339">
        <v>3199</v>
      </c>
      <c r="G41" s="339">
        <v>2818</v>
      </c>
      <c r="H41" s="339">
        <v>3273</v>
      </c>
      <c r="I41" s="339">
        <v>2595</v>
      </c>
      <c r="J41" s="339">
        <v>2257</v>
      </c>
      <c r="K41" s="339">
        <v>2362</v>
      </c>
      <c r="L41" s="339">
        <v>3462</v>
      </c>
      <c r="M41" s="131">
        <v>3687</v>
      </c>
      <c r="N41" s="131">
        <v>431</v>
      </c>
      <c r="O41" s="133">
        <v>500</v>
      </c>
      <c r="P41" s="133">
        <v>297</v>
      </c>
      <c r="Q41" s="133">
        <v>205</v>
      </c>
      <c r="R41" s="133">
        <v>327</v>
      </c>
      <c r="S41" s="133">
        <v>124</v>
      </c>
      <c r="T41" s="126">
        <f>bil_co_22_25!B13</f>
        <v>120</v>
      </c>
      <c r="U41" s="126">
        <f>bil_co_22_25!C13</f>
        <v>100</v>
      </c>
      <c r="V41" s="126">
        <f>bil_co_22_25!D13</f>
        <v>110</v>
      </c>
      <c r="W41" s="138">
        <f>SUM(B41:V41)</f>
        <v>35261</v>
      </c>
      <c r="X41" s="138"/>
      <c r="Y41" s="24"/>
    </row>
    <row r="42" spans="1:30"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Y42" s="24"/>
    </row>
    <row r="43" spans="1:30"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Y43" s="24"/>
    </row>
    <row r="44" spans="1:30">
      <c r="A44" t="s">
        <v>885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Y44" s="24"/>
    </row>
    <row r="45" spans="1:30" s="24" customFormat="1">
      <c r="A45" s="36" t="s">
        <v>525</v>
      </c>
      <c r="B45" s="122" t="s">
        <v>665</v>
      </c>
      <c r="C45" s="122" t="s">
        <v>666</v>
      </c>
      <c r="D45" s="122" t="s">
        <v>667</v>
      </c>
      <c r="E45" s="122" t="s">
        <v>668</v>
      </c>
      <c r="F45" s="122" t="s">
        <v>669</v>
      </c>
      <c r="G45" s="122" t="s">
        <v>670</v>
      </c>
      <c r="H45" s="122" t="s">
        <v>671</v>
      </c>
      <c r="I45" s="122" t="s">
        <v>672</v>
      </c>
      <c r="J45" s="122" t="s">
        <v>673</v>
      </c>
      <c r="K45" s="122" t="s">
        <v>504</v>
      </c>
      <c r="L45" s="122" t="s">
        <v>528</v>
      </c>
      <c r="M45" s="194" t="s">
        <v>529</v>
      </c>
      <c r="N45" s="194" t="s">
        <v>557</v>
      </c>
      <c r="O45" s="194" t="s">
        <v>558</v>
      </c>
      <c r="P45" s="194" t="s">
        <v>655</v>
      </c>
      <c r="Q45" s="194" t="s">
        <v>663</v>
      </c>
      <c r="R45" s="194" t="s">
        <v>664</v>
      </c>
      <c r="S45" s="194" t="s">
        <v>788</v>
      </c>
      <c r="T45" s="122" t="s">
        <v>1049</v>
      </c>
      <c r="U45" s="122" t="s">
        <v>1050</v>
      </c>
      <c r="V45" s="122" t="s">
        <v>1119</v>
      </c>
      <c r="W45" s="24" t="s">
        <v>517</v>
      </c>
      <c r="AB45" s="62"/>
    </row>
    <row r="46" spans="1:30">
      <c r="A46" s="43" t="s">
        <v>500</v>
      </c>
      <c r="B46" s="37">
        <v>4</v>
      </c>
      <c r="C46" s="37">
        <v>15</v>
      </c>
      <c r="D46" s="37">
        <v>25</v>
      </c>
      <c r="E46" s="37">
        <v>17</v>
      </c>
      <c r="F46" s="37">
        <v>27</v>
      </c>
      <c r="G46" s="37">
        <v>23</v>
      </c>
      <c r="H46" s="37">
        <v>24</v>
      </c>
      <c r="I46" s="37">
        <v>31</v>
      </c>
      <c r="J46" s="37">
        <v>12</v>
      </c>
      <c r="K46" s="37">
        <v>16</v>
      </c>
      <c r="L46" s="37">
        <v>22</v>
      </c>
      <c r="M46" s="134">
        <v>12</v>
      </c>
      <c r="N46" s="134">
        <v>0</v>
      </c>
      <c r="O46" s="134">
        <v>0</v>
      </c>
      <c r="P46" s="134">
        <v>0</v>
      </c>
      <c r="Q46" s="134">
        <v>0</v>
      </c>
      <c r="R46" s="134">
        <v>0</v>
      </c>
      <c r="S46" s="134">
        <v>0</v>
      </c>
      <c r="T46" s="127">
        <v>0</v>
      </c>
      <c r="U46" s="127">
        <v>0</v>
      </c>
      <c r="V46" s="127">
        <v>0</v>
      </c>
      <c r="W46" s="282">
        <f>SUM(B46:V46)</f>
        <v>228</v>
      </c>
      <c r="Y46" s="24" t="s">
        <v>527</v>
      </c>
      <c r="Z46" s="38" t="s">
        <v>505</v>
      </c>
      <c r="AA46" s="85">
        <f>W54</f>
        <v>1409</v>
      </c>
      <c r="AB46" s="62"/>
    </row>
    <row r="47" spans="1:30">
      <c r="A47" s="43" t="s">
        <v>515</v>
      </c>
      <c r="B47" s="37">
        <v>26</v>
      </c>
      <c r="C47" s="37">
        <v>36</v>
      </c>
      <c r="D47" s="37">
        <v>36</v>
      </c>
      <c r="E47" s="37">
        <v>35</v>
      </c>
      <c r="F47" s="37">
        <v>30</v>
      </c>
      <c r="G47" s="37">
        <v>25</v>
      </c>
      <c r="H47" s="37">
        <v>49</v>
      </c>
      <c r="I47" s="37">
        <v>40</v>
      </c>
      <c r="J47" s="37">
        <v>32</v>
      </c>
      <c r="K47" s="37">
        <v>30</v>
      </c>
      <c r="L47" s="37">
        <v>47</v>
      </c>
      <c r="M47" s="134">
        <v>51</v>
      </c>
      <c r="N47" s="134">
        <v>0</v>
      </c>
      <c r="O47" s="134">
        <v>3</v>
      </c>
      <c r="P47" s="134">
        <v>4</v>
      </c>
      <c r="Q47" s="134">
        <v>0</v>
      </c>
      <c r="R47" s="134">
        <v>6</v>
      </c>
      <c r="S47" s="134">
        <v>3</v>
      </c>
      <c r="T47" s="127">
        <v>2</v>
      </c>
      <c r="U47" s="127">
        <v>4</v>
      </c>
      <c r="V47" s="127">
        <v>0</v>
      </c>
      <c r="W47" s="282">
        <f t="shared" ref="W47:W53" si="4">SUM(B47:V47)</f>
        <v>459</v>
      </c>
      <c r="Y47" s="24"/>
      <c r="Z47" s="38" t="s">
        <v>506</v>
      </c>
      <c r="AA47" s="38">
        <f>W59</f>
        <v>35261</v>
      </c>
      <c r="AB47" s="62"/>
    </row>
    <row r="48" spans="1:30" ht="15.75">
      <c r="A48" s="43" t="s">
        <v>520</v>
      </c>
      <c r="B48" s="37">
        <v>0</v>
      </c>
      <c r="C48" s="37">
        <v>4</v>
      </c>
      <c r="D48" s="37">
        <v>6</v>
      </c>
      <c r="E48" s="37">
        <v>5</v>
      </c>
      <c r="F48" s="37">
        <v>6</v>
      </c>
      <c r="G48" s="37">
        <v>6</v>
      </c>
      <c r="H48" s="37">
        <v>4</v>
      </c>
      <c r="I48" s="37">
        <v>5</v>
      </c>
      <c r="J48" s="37">
        <v>7</v>
      </c>
      <c r="K48" s="37">
        <v>5</v>
      </c>
      <c r="L48" s="37">
        <v>5</v>
      </c>
      <c r="M48" s="134">
        <v>5</v>
      </c>
      <c r="N48" s="134">
        <v>0</v>
      </c>
      <c r="O48" s="134">
        <v>0</v>
      </c>
      <c r="P48" s="134">
        <v>0</v>
      </c>
      <c r="Q48" s="134">
        <v>0</v>
      </c>
      <c r="R48" s="134">
        <v>0</v>
      </c>
      <c r="S48" s="134">
        <v>0</v>
      </c>
      <c r="T48" s="127">
        <v>0</v>
      </c>
      <c r="U48" s="127">
        <v>0</v>
      </c>
      <c r="V48" s="127">
        <v>0</v>
      </c>
      <c r="W48" s="282">
        <f t="shared" si="4"/>
        <v>58</v>
      </c>
      <c r="Y48" s="33"/>
      <c r="Z48" s="329" t="s">
        <v>1110</v>
      </c>
      <c r="AA48" s="330">
        <f>1052+4</f>
        <v>1056</v>
      </c>
      <c r="AB48" s="62"/>
      <c r="AC48" s="26"/>
      <c r="AD48" s="26"/>
    </row>
    <row r="49" spans="1:30" ht="15.75">
      <c r="A49" s="43" t="s">
        <v>1082</v>
      </c>
      <c r="B49" s="37">
        <v>0</v>
      </c>
      <c r="C49" s="37">
        <v>4</v>
      </c>
      <c r="D49" s="37">
        <v>6</v>
      </c>
      <c r="E49" s="37">
        <v>5</v>
      </c>
      <c r="F49" s="37">
        <v>6</v>
      </c>
      <c r="G49" s="37">
        <v>6</v>
      </c>
      <c r="H49" s="37">
        <v>4</v>
      </c>
      <c r="I49" s="37">
        <v>5</v>
      </c>
      <c r="J49" s="37">
        <v>7</v>
      </c>
      <c r="K49" s="37">
        <v>5</v>
      </c>
      <c r="L49" s="37">
        <v>5</v>
      </c>
      <c r="M49" s="134">
        <v>5</v>
      </c>
      <c r="N49" s="134">
        <v>0</v>
      </c>
      <c r="O49" s="134">
        <v>0</v>
      </c>
      <c r="P49" s="134">
        <v>0</v>
      </c>
      <c r="Q49" s="134">
        <v>0</v>
      </c>
      <c r="R49" s="134">
        <v>0</v>
      </c>
      <c r="S49" s="134">
        <v>0</v>
      </c>
      <c r="T49" s="127">
        <v>0</v>
      </c>
      <c r="U49" s="127">
        <v>0</v>
      </c>
      <c r="V49" s="127">
        <v>0</v>
      </c>
      <c r="W49" s="282">
        <f t="shared" si="4"/>
        <v>58</v>
      </c>
      <c r="Y49" s="33"/>
      <c r="Z49" s="329" t="s">
        <v>1111</v>
      </c>
      <c r="AA49" s="330">
        <f>W58</f>
        <v>341</v>
      </c>
      <c r="AB49" s="62"/>
      <c r="AC49" s="26"/>
      <c r="AD49" s="26"/>
    </row>
    <row r="50" spans="1:30">
      <c r="A50" s="43" t="s">
        <v>1079</v>
      </c>
      <c r="B50" s="37">
        <v>12</v>
      </c>
      <c r="C50" s="37">
        <v>26</v>
      </c>
      <c r="D50" s="37">
        <v>54</v>
      </c>
      <c r="E50" s="37">
        <v>39</v>
      </c>
      <c r="F50" s="37">
        <v>45</v>
      </c>
      <c r="G50" s="37">
        <v>37</v>
      </c>
      <c r="H50" s="37">
        <v>42</v>
      </c>
      <c r="I50" s="37">
        <v>37</v>
      </c>
      <c r="J50" s="37">
        <v>26</v>
      </c>
      <c r="K50" s="37">
        <v>33</v>
      </c>
      <c r="L50" s="37">
        <v>31</v>
      </c>
      <c r="M50" s="134">
        <v>22</v>
      </c>
      <c r="N50" s="134">
        <v>6</v>
      </c>
      <c r="O50" s="134">
        <v>4</v>
      </c>
      <c r="P50" s="134">
        <v>6</v>
      </c>
      <c r="Q50" s="134">
        <v>6</v>
      </c>
      <c r="R50" s="134">
        <v>6</v>
      </c>
      <c r="S50" s="134">
        <v>0</v>
      </c>
      <c r="T50" s="127">
        <v>0</v>
      </c>
      <c r="U50" s="127">
        <v>0</v>
      </c>
      <c r="V50" s="127">
        <v>4</v>
      </c>
      <c r="W50" s="282">
        <f t="shared" si="4"/>
        <v>436</v>
      </c>
      <c r="Y50" s="24"/>
      <c r="Z50" s="86"/>
      <c r="AA50" s="86"/>
      <c r="AB50" s="62"/>
    </row>
    <row r="51" spans="1:30" ht="15.75">
      <c r="A51" s="43" t="s">
        <v>501</v>
      </c>
      <c r="B51" s="37">
        <v>0</v>
      </c>
      <c r="C51" s="37">
        <v>6</v>
      </c>
      <c r="D51" s="37">
        <v>6</v>
      </c>
      <c r="E51" s="37">
        <v>6</v>
      </c>
      <c r="F51" s="37">
        <v>6</v>
      </c>
      <c r="G51" s="37">
        <v>6</v>
      </c>
      <c r="H51" s="37">
        <v>5</v>
      </c>
      <c r="I51" s="37">
        <v>10</v>
      </c>
      <c r="J51" s="37">
        <v>8</v>
      </c>
      <c r="K51" s="37">
        <v>3</v>
      </c>
      <c r="L51" s="37">
        <v>9</v>
      </c>
      <c r="M51" s="134">
        <v>7</v>
      </c>
      <c r="N51" s="134">
        <v>0</v>
      </c>
      <c r="O51" s="134">
        <v>0</v>
      </c>
      <c r="P51" s="134">
        <v>0</v>
      </c>
      <c r="Q51" s="134">
        <v>0</v>
      </c>
      <c r="R51" s="134">
        <v>0</v>
      </c>
      <c r="S51" s="134">
        <v>0</v>
      </c>
      <c r="T51" s="127">
        <v>0</v>
      </c>
      <c r="U51" s="127">
        <v>0</v>
      </c>
      <c r="V51" s="127">
        <v>0</v>
      </c>
      <c r="W51" s="282">
        <f t="shared" si="4"/>
        <v>72</v>
      </c>
      <c r="Y51" s="24"/>
      <c r="Z51" s="478"/>
      <c r="AA51" s="478"/>
      <c r="AB51" s="62"/>
    </row>
    <row r="52" spans="1:30" ht="15.75">
      <c r="A52" s="43" t="s">
        <v>518</v>
      </c>
      <c r="B52" s="37">
        <v>23</v>
      </c>
      <c r="C52" s="37">
        <v>44</v>
      </c>
      <c r="D52" s="37">
        <v>50</v>
      </c>
      <c r="E52" s="37">
        <v>39</v>
      </c>
      <c r="F52" s="37">
        <v>49</v>
      </c>
      <c r="G52" s="37">
        <v>47</v>
      </c>
      <c r="H52" s="37">
        <v>58</v>
      </c>
      <c r="I52" s="37">
        <v>41</v>
      </c>
      <c r="J52" s="37">
        <v>27</v>
      </c>
      <c r="K52" s="37">
        <v>35</v>
      </c>
      <c r="L52" s="37">
        <v>44</v>
      </c>
      <c r="M52" s="134">
        <v>63</v>
      </c>
      <c r="N52" s="134">
        <v>14</v>
      </c>
      <c r="O52" s="134">
        <v>10</v>
      </c>
      <c r="P52" s="134">
        <v>8</v>
      </c>
      <c r="Q52" s="134">
        <v>8</v>
      </c>
      <c r="R52" s="134">
        <v>6</v>
      </c>
      <c r="S52" s="134">
        <v>2</v>
      </c>
      <c r="T52" s="127">
        <v>2</v>
      </c>
      <c r="U52" s="127">
        <v>0</v>
      </c>
      <c r="V52" s="127">
        <v>4</v>
      </c>
      <c r="W52" s="282">
        <f t="shared" si="4"/>
        <v>574</v>
      </c>
      <c r="Y52" s="24"/>
      <c r="Z52" s="479"/>
      <c r="AA52" s="480"/>
      <c r="AB52" s="62"/>
    </row>
    <row r="53" spans="1:30" ht="15.75">
      <c r="A53" s="43" t="s">
        <v>503</v>
      </c>
      <c r="B53" s="37">
        <v>12</v>
      </c>
      <c r="C53" s="37">
        <v>18</v>
      </c>
      <c r="D53" s="37">
        <v>13</v>
      </c>
      <c r="E53" s="37">
        <v>24</v>
      </c>
      <c r="F53" s="37">
        <v>21</v>
      </c>
      <c r="G53" s="37">
        <v>28</v>
      </c>
      <c r="H53" s="37">
        <v>32</v>
      </c>
      <c r="I53" s="37">
        <v>4</v>
      </c>
      <c r="J53" s="37">
        <v>26</v>
      </c>
      <c r="K53" s="37">
        <v>17</v>
      </c>
      <c r="L53" s="37">
        <v>33</v>
      </c>
      <c r="M53" s="134">
        <v>35</v>
      </c>
      <c r="N53" s="134">
        <v>18</v>
      </c>
      <c r="O53" s="134">
        <v>19</v>
      </c>
      <c r="P53" s="134">
        <v>12</v>
      </c>
      <c r="Q53" s="134">
        <v>6</v>
      </c>
      <c r="R53" s="134">
        <v>12</v>
      </c>
      <c r="S53" s="134">
        <v>0</v>
      </c>
      <c r="T53" s="127">
        <v>0</v>
      </c>
      <c r="U53" s="127">
        <v>0</v>
      </c>
      <c r="V53" s="127">
        <v>4</v>
      </c>
      <c r="W53" s="282">
        <f t="shared" si="4"/>
        <v>334</v>
      </c>
      <c r="Y53" s="24"/>
      <c r="Z53" s="479"/>
      <c r="AA53" s="480"/>
      <c r="AB53" s="62"/>
    </row>
    <row r="54" spans="1:30" ht="15.75">
      <c r="A54" s="43" t="s">
        <v>419</v>
      </c>
      <c r="B54" s="150">
        <v>56</v>
      </c>
      <c r="C54" s="150">
        <v>109</v>
      </c>
      <c r="D54" s="150">
        <v>129</v>
      </c>
      <c r="E54" s="150">
        <v>104</v>
      </c>
      <c r="F54" s="150">
        <v>129</v>
      </c>
      <c r="G54" s="150">
        <v>109</v>
      </c>
      <c r="H54" s="150">
        <v>134</v>
      </c>
      <c r="I54" s="150">
        <v>102</v>
      </c>
      <c r="J54" s="150">
        <v>90</v>
      </c>
      <c r="K54" s="150">
        <v>93</v>
      </c>
      <c r="L54" s="150">
        <v>131</v>
      </c>
      <c r="M54" s="150">
        <v>137</v>
      </c>
      <c r="N54" s="150">
        <v>18</v>
      </c>
      <c r="O54" s="150">
        <v>19</v>
      </c>
      <c r="P54" s="150">
        <v>12</v>
      </c>
      <c r="Q54" s="150">
        <v>8</v>
      </c>
      <c r="R54" s="150">
        <v>12</v>
      </c>
      <c r="S54" s="150">
        <v>5</v>
      </c>
      <c r="T54" s="285">
        <v>4</v>
      </c>
      <c r="U54" s="285">
        <v>4</v>
      </c>
      <c r="V54" s="285">
        <v>4</v>
      </c>
      <c r="W54" s="139">
        <f>SUM(B54:V54)</f>
        <v>1409</v>
      </c>
      <c r="X54" s="139"/>
      <c r="Y54" s="33"/>
      <c r="Z54" s="478"/>
      <c r="AA54" s="478"/>
      <c r="AB54" s="62"/>
      <c r="AC54" s="26"/>
      <c r="AD54" s="26"/>
    </row>
    <row r="55" spans="1:30">
      <c r="B55" s="59"/>
      <c r="C55" s="59"/>
      <c r="W55" s="24" t="s">
        <v>512</v>
      </c>
      <c r="X55" s="24"/>
      <c r="Y55" s="33"/>
      <c r="Z55" s="44"/>
      <c r="AA55" s="22"/>
      <c r="AB55" s="62"/>
      <c r="AC55" s="26"/>
      <c r="AD55" s="26"/>
    </row>
    <row r="56" spans="1:30">
      <c r="A56" t="s">
        <v>524</v>
      </c>
      <c r="B56" s="149">
        <v>18</v>
      </c>
      <c r="C56" s="149">
        <v>22</v>
      </c>
      <c r="D56" s="149">
        <v>20</v>
      </c>
      <c r="E56" s="149">
        <v>19</v>
      </c>
      <c r="F56" s="149">
        <v>24</v>
      </c>
      <c r="G56" s="149">
        <v>17</v>
      </c>
      <c r="H56" s="149">
        <v>21</v>
      </c>
      <c r="I56" s="149">
        <v>15</v>
      </c>
      <c r="J56" s="149">
        <v>19</v>
      </c>
      <c r="K56" s="149">
        <v>16</v>
      </c>
      <c r="L56" s="149">
        <v>21</v>
      </c>
      <c r="M56" s="149">
        <v>21</v>
      </c>
      <c r="N56" s="149">
        <v>3</v>
      </c>
      <c r="O56" s="149">
        <v>4</v>
      </c>
      <c r="P56" s="149">
        <v>3</v>
      </c>
      <c r="Q56" s="149">
        <v>2</v>
      </c>
      <c r="R56" s="149">
        <v>3</v>
      </c>
      <c r="S56" s="322"/>
      <c r="T56" s="149">
        <f>coll_sig!E354</f>
        <v>2</v>
      </c>
      <c r="U56" s="149">
        <f>coll_sig!F354</f>
        <v>1</v>
      </c>
      <c r="V56" s="149">
        <f>coll_sig!G354</f>
        <v>1</v>
      </c>
      <c r="W56" s="326">
        <v>35</v>
      </c>
      <c r="X56" s="23"/>
      <c r="Y56" s="33"/>
      <c r="Z56" s="46" t="s">
        <v>1109</v>
      </c>
      <c r="AA56" s="46"/>
      <c r="AB56" s="62"/>
      <c r="AC56" s="26"/>
      <c r="AD56" s="26"/>
    </row>
    <row r="57" spans="1:30">
      <c r="A57" t="s">
        <v>508</v>
      </c>
      <c r="B57" s="149">
        <v>142</v>
      </c>
      <c r="C57" s="149">
        <v>222</v>
      </c>
      <c r="D57" s="149">
        <v>189</v>
      </c>
      <c r="E57" s="149">
        <v>144</v>
      </c>
      <c r="F57" s="149">
        <v>178</v>
      </c>
      <c r="G57" s="149">
        <v>147</v>
      </c>
      <c r="H57" s="149">
        <v>168</v>
      </c>
      <c r="I57" s="149">
        <v>138</v>
      </c>
      <c r="J57" s="149">
        <v>155</v>
      </c>
      <c r="K57" s="149">
        <v>128</v>
      </c>
      <c r="L57" s="149">
        <v>190</v>
      </c>
      <c r="M57" s="149">
        <v>176</v>
      </c>
      <c r="N57" s="149">
        <v>22</v>
      </c>
      <c r="O57" s="149">
        <v>30</v>
      </c>
      <c r="P57" s="149">
        <v>18</v>
      </c>
      <c r="Q57" s="149">
        <v>4</v>
      </c>
      <c r="R57" s="149">
        <v>24</v>
      </c>
      <c r="S57" s="322"/>
      <c r="T57" s="149">
        <f>coll_sig!E355</f>
        <v>5</v>
      </c>
      <c r="U57" s="149">
        <f>coll_sig!F355</f>
        <v>3</v>
      </c>
      <c r="V57" s="149">
        <f>coll_sig!G355</f>
        <v>2</v>
      </c>
      <c r="W57" s="326">
        <v>306</v>
      </c>
      <c r="X57" s="23"/>
      <c r="Y57" s="47"/>
      <c r="Z57" s="38" t="s">
        <v>505</v>
      </c>
      <c r="AA57" s="331">
        <f>W22+W54</f>
        <v>4974</v>
      </c>
      <c r="AB57" s="26"/>
      <c r="AC57" s="26"/>
      <c r="AD57" s="26"/>
    </row>
    <row r="58" spans="1:30">
      <c r="A58" t="s">
        <v>511</v>
      </c>
      <c r="B58" s="149">
        <f t="shared" ref="B58:V58" si="5">B56+B57</f>
        <v>160</v>
      </c>
      <c r="C58" s="149">
        <f t="shared" si="5"/>
        <v>244</v>
      </c>
      <c r="D58" s="149">
        <f t="shared" si="5"/>
        <v>209</v>
      </c>
      <c r="E58" s="149">
        <f t="shared" si="5"/>
        <v>163</v>
      </c>
      <c r="F58" s="149">
        <f t="shared" si="5"/>
        <v>202</v>
      </c>
      <c r="G58" s="149">
        <f t="shared" si="5"/>
        <v>164</v>
      </c>
      <c r="H58" s="149">
        <f t="shared" si="5"/>
        <v>189</v>
      </c>
      <c r="I58" s="149">
        <f t="shared" si="5"/>
        <v>153</v>
      </c>
      <c r="J58" s="149">
        <f t="shared" si="5"/>
        <v>174</v>
      </c>
      <c r="K58" s="149">
        <f t="shared" si="5"/>
        <v>144</v>
      </c>
      <c r="L58" s="149">
        <f t="shared" si="5"/>
        <v>211</v>
      </c>
      <c r="M58" s="149">
        <v>197</v>
      </c>
      <c r="N58" s="149">
        <v>25</v>
      </c>
      <c r="O58" s="149">
        <v>34</v>
      </c>
      <c r="P58" s="149">
        <v>21</v>
      </c>
      <c r="Q58" s="149">
        <v>6</v>
      </c>
      <c r="R58" s="149">
        <v>27</v>
      </c>
      <c r="S58" s="322"/>
      <c r="T58" s="149">
        <f t="shared" si="5"/>
        <v>7</v>
      </c>
      <c r="U58" s="149">
        <f t="shared" si="5"/>
        <v>4</v>
      </c>
      <c r="V58" s="149">
        <f t="shared" si="5"/>
        <v>3</v>
      </c>
      <c r="W58" s="326">
        <f>W56+W57</f>
        <v>341</v>
      </c>
      <c r="X58" s="23"/>
      <c r="Y58" s="61">
        <f>W58/353</f>
        <v>0.96600566572237956</v>
      </c>
      <c r="Z58" s="38" t="s">
        <v>506</v>
      </c>
      <c r="AA58" s="332">
        <f>W11+W41</f>
        <v>120957</v>
      </c>
      <c r="AB58" s="34"/>
      <c r="AC58" s="26"/>
      <c r="AD58" s="26"/>
    </row>
    <row r="59" spans="1:30" ht="15.75">
      <c r="A59" t="s">
        <v>502</v>
      </c>
      <c r="B59" s="149">
        <v>1382</v>
      </c>
      <c r="C59" s="149">
        <v>2672</v>
      </c>
      <c r="D59" s="149">
        <v>2820</v>
      </c>
      <c r="E59" s="149">
        <v>2520</v>
      </c>
      <c r="F59" s="149">
        <v>3199</v>
      </c>
      <c r="G59" s="149">
        <v>2818</v>
      </c>
      <c r="H59" s="149">
        <v>3273</v>
      </c>
      <c r="I59" s="149">
        <v>2595</v>
      </c>
      <c r="J59" s="149">
        <v>2257</v>
      </c>
      <c r="K59" s="149">
        <v>2362</v>
      </c>
      <c r="L59" s="149">
        <v>3462</v>
      </c>
      <c r="M59" s="149">
        <v>3687</v>
      </c>
      <c r="N59" s="149">
        <v>431</v>
      </c>
      <c r="O59" s="149">
        <v>500</v>
      </c>
      <c r="P59" s="149">
        <v>297</v>
      </c>
      <c r="Q59" s="149">
        <v>205</v>
      </c>
      <c r="R59" s="149">
        <v>327</v>
      </c>
      <c r="S59" s="149">
        <v>124</v>
      </c>
      <c r="T59" s="149">
        <f>sens_22_23!D117</f>
        <v>120</v>
      </c>
      <c r="U59" s="149">
        <f>'sens_23-24'!J114+'sens_23-24'!J115+'sens_23-24'!J116+'sens_23-24'!J117</f>
        <v>100</v>
      </c>
      <c r="V59" s="149">
        <f>bil_co_22_25!D13</f>
        <v>110</v>
      </c>
      <c r="W59" s="325">
        <f>SUM(B59:V59)</f>
        <v>35261</v>
      </c>
      <c r="X59" s="140"/>
      <c r="Y59" s="47"/>
      <c r="Z59" s="329" t="s">
        <v>1110</v>
      </c>
      <c r="AA59" s="326">
        <f>AA48+AA16</f>
        <v>4484</v>
      </c>
      <c r="AB59" s="83"/>
      <c r="AC59" s="26"/>
      <c r="AD59" s="26"/>
    </row>
    <row r="60" spans="1:30" ht="15.75">
      <c r="A60" t="s">
        <v>522</v>
      </c>
      <c r="B60" s="41">
        <v>0.21212121212121213</v>
      </c>
      <c r="C60" s="41">
        <v>0.4128787878787879</v>
      </c>
      <c r="D60" s="41">
        <v>0.48863636363636365</v>
      </c>
      <c r="E60" s="41">
        <v>0.39393939393939392</v>
      </c>
      <c r="F60" s="41">
        <v>0.48863636363636365</v>
      </c>
      <c r="G60" s="41">
        <v>0.4128787878787879</v>
      </c>
      <c r="H60" s="41">
        <v>0.50757575757575757</v>
      </c>
      <c r="I60" s="41">
        <v>0.38636363636363635</v>
      </c>
      <c r="J60" s="41">
        <v>0.34090909090909088</v>
      </c>
      <c r="K60" s="41">
        <v>0.35227272727272729</v>
      </c>
      <c r="L60" s="41">
        <v>0.49621212121212122</v>
      </c>
      <c r="M60" s="41">
        <v>0.51893939393939392</v>
      </c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22"/>
      <c r="Z60" s="329" t="s">
        <v>1111</v>
      </c>
      <c r="AA60" s="326">
        <v>350</v>
      </c>
      <c r="AB60" s="34"/>
      <c r="AC60" s="26"/>
      <c r="AD60" s="26"/>
    </row>
    <row r="61" spans="1:30">
      <c r="A61" t="s">
        <v>514</v>
      </c>
      <c r="B61" s="60">
        <v>0.20939393939393938</v>
      </c>
      <c r="C61" s="60">
        <v>0.40484848484848485</v>
      </c>
      <c r="D61" s="42">
        <v>0.42727272727272725</v>
      </c>
      <c r="E61" s="42">
        <v>0.38181818181818183</v>
      </c>
      <c r="F61" s="42">
        <v>0.48469696969696968</v>
      </c>
      <c r="G61" s="42">
        <v>0.42696969696969694</v>
      </c>
      <c r="H61" s="42">
        <v>0.49590909090909091</v>
      </c>
      <c r="I61" s="42">
        <v>0.39318181818181819</v>
      </c>
      <c r="J61" s="42">
        <v>0.34196969696969698</v>
      </c>
      <c r="K61" s="42">
        <v>0.35787878787878785</v>
      </c>
      <c r="L61" s="42">
        <v>0.52454545454545454</v>
      </c>
      <c r="M61" s="42">
        <v>0.5586363636363636</v>
      </c>
      <c r="N61" s="42"/>
      <c r="O61" s="42"/>
      <c r="P61" s="42"/>
      <c r="Q61" s="42"/>
      <c r="R61" s="42"/>
      <c r="S61" s="42"/>
      <c r="T61" s="42"/>
      <c r="U61" s="42"/>
      <c r="V61" s="42"/>
      <c r="Y61" s="49"/>
      <c r="Z61" s="48"/>
      <c r="AA61" s="26"/>
      <c r="AB61" s="26"/>
      <c r="AC61" s="26"/>
      <c r="AD61" s="26"/>
    </row>
    <row r="62" spans="1:30">
      <c r="Y62" s="49"/>
      <c r="Z62" s="48"/>
      <c r="AA62" s="26"/>
      <c r="AB62" s="26"/>
      <c r="AC62" s="26"/>
      <c r="AD62" s="26"/>
    </row>
    <row r="63" spans="1:30">
      <c r="Y63" s="50"/>
      <c r="Z63" s="44"/>
      <c r="AA63" s="26"/>
      <c r="AB63" s="45"/>
      <c r="AC63" s="26"/>
      <c r="AD63" s="26"/>
    </row>
    <row r="64" spans="1:30">
      <c r="Z64" s="44"/>
      <c r="AB64" s="24"/>
    </row>
    <row r="65" spans="1:24" s="24" customFormat="1" ht="12.75">
      <c r="A65" s="24" t="s">
        <v>10</v>
      </c>
    </row>
    <row r="66" spans="1:24">
      <c r="A66" t="s">
        <v>0</v>
      </c>
      <c r="B66" s="122" t="s">
        <v>665</v>
      </c>
      <c r="C66" s="122" t="s">
        <v>666</v>
      </c>
      <c r="D66" s="122" t="s">
        <v>667</v>
      </c>
      <c r="E66" s="122" t="s">
        <v>668</v>
      </c>
      <c r="F66" s="122" t="s">
        <v>669</v>
      </c>
      <c r="G66" s="122" t="s">
        <v>670</v>
      </c>
      <c r="H66" s="122" t="s">
        <v>671</v>
      </c>
      <c r="I66" s="122" t="s">
        <v>672</v>
      </c>
      <c r="J66" s="194" t="s">
        <v>673</v>
      </c>
      <c r="K66" s="194" t="s">
        <v>504</v>
      </c>
      <c r="L66" s="194" t="s">
        <v>528</v>
      </c>
      <c r="M66" s="194" t="s">
        <v>529</v>
      </c>
      <c r="N66" s="194" t="s">
        <v>557</v>
      </c>
      <c r="O66" s="194" t="s">
        <v>558</v>
      </c>
      <c r="P66" s="194" t="s">
        <v>655</v>
      </c>
      <c r="Q66" s="194" t="s">
        <v>663</v>
      </c>
      <c r="R66" s="194" t="s">
        <v>664</v>
      </c>
      <c r="S66" s="194" t="s">
        <v>788</v>
      </c>
      <c r="T66" s="122" t="s">
        <v>1049</v>
      </c>
      <c r="U66" s="122" t="s">
        <v>1050</v>
      </c>
      <c r="V66" s="122" t="s">
        <v>1119</v>
      </c>
    </row>
    <row r="67" spans="1:24">
      <c r="A67" t="s">
        <v>510</v>
      </c>
      <c r="B67" s="84">
        <f t="shared" ref="B67:V67" si="6">B27</f>
        <v>1834</v>
      </c>
      <c r="C67" s="84">
        <f t="shared" si="6"/>
        <v>3481</v>
      </c>
      <c r="D67" s="84">
        <f t="shared" si="6"/>
        <v>6729</v>
      </c>
      <c r="E67" s="84">
        <f t="shared" si="6"/>
        <v>8871</v>
      </c>
      <c r="F67" s="84">
        <f t="shared" si="6"/>
        <v>8104</v>
      </c>
      <c r="G67" s="84">
        <f t="shared" si="6"/>
        <v>7251</v>
      </c>
      <c r="H67" s="84">
        <f t="shared" si="6"/>
        <v>6900</v>
      </c>
      <c r="I67" s="84">
        <f t="shared" si="6"/>
        <v>5732</v>
      </c>
      <c r="J67" s="84">
        <f t="shared" si="6"/>
        <v>4811</v>
      </c>
      <c r="K67" s="84">
        <f t="shared" si="6"/>
        <v>2273</v>
      </c>
      <c r="L67" s="84">
        <f t="shared" si="6"/>
        <v>2023</v>
      </c>
      <c r="M67" s="84">
        <f t="shared" si="6"/>
        <v>2626</v>
      </c>
      <c r="N67" s="84">
        <f t="shared" si="6"/>
        <v>4518</v>
      </c>
      <c r="O67" s="84">
        <f t="shared" si="6"/>
        <v>3041</v>
      </c>
      <c r="P67" s="84">
        <f t="shared" si="6"/>
        <v>3813</v>
      </c>
      <c r="Q67" s="84">
        <f t="shared" si="6"/>
        <v>1493</v>
      </c>
      <c r="R67" s="84">
        <f t="shared" si="6"/>
        <v>2930</v>
      </c>
      <c r="S67" s="84">
        <f t="shared" si="6"/>
        <v>1120</v>
      </c>
      <c r="T67" s="84">
        <f t="shared" si="6"/>
        <v>2227</v>
      </c>
      <c r="U67" s="84">
        <f t="shared" si="6"/>
        <v>2133</v>
      </c>
      <c r="V67" s="84">
        <f t="shared" si="6"/>
        <v>3786</v>
      </c>
      <c r="W67" s="141">
        <f>SUM(B67:V67)</f>
        <v>85696</v>
      </c>
      <c r="X67" s="141"/>
    </row>
    <row r="68" spans="1:24">
      <c r="A68" t="s">
        <v>509</v>
      </c>
      <c r="B68" s="84">
        <f>B59</f>
        <v>1382</v>
      </c>
      <c r="C68" s="84">
        <f t="shared" ref="C68:R68" si="7">C59</f>
        <v>2672</v>
      </c>
      <c r="D68" s="84">
        <f t="shared" si="7"/>
        <v>2820</v>
      </c>
      <c r="E68" s="84">
        <f t="shared" si="7"/>
        <v>2520</v>
      </c>
      <c r="F68" s="84">
        <f t="shared" si="7"/>
        <v>3199</v>
      </c>
      <c r="G68" s="84">
        <f t="shared" si="7"/>
        <v>2818</v>
      </c>
      <c r="H68" s="84">
        <f t="shared" si="7"/>
        <v>3273</v>
      </c>
      <c r="I68" s="84">
        <f t="shared" si="7"/>
        <v>2595</v>
      </c>
      <c r="J68" s="84">
        <f t="shared" si="7"/>
        <v>2257</v>
      </c>
      <c r="K68" s="84">
        <f t="shared" si="7"/>
        <v>2362</v>
      </c>
      <c r="L68" s="84">
        <f t="shared" si="7"/>
        <v>3462</v>
      </c>
      <c r="M68" s="84">
        <f t="shared" si="7"/>
        <v>3687</v>
      </c>
      <c r="N68" s="84">
        <f t="shared" si="7"/>
        <v>431</v>
      </c>
      <c r="O68" s="84">
        <f t="shared" si="7"/>
        <v>500</v>
      </c>
      <c r="P68" s="84">
        <f t="shared" si="7"/>
        <v>297</v>
      </c>
      <c r="Q68" s="84">
        <f t="shared" si="7"/>
        <v>205</v>
      </c>
      <c r="R68" s="84">
        <f t="shared" si="7"/>
        <v>327</v>
      </c>
      <c r="S68" s="84">
        <f>S59</f>
        <v>124</v>
      </c>
      <c r="T68" s="84">
        <f>T59</f>
        <v>120</v>
      </c>
      <c r="U68" s="84">
        <f>U59</f>
        <v>100</v>
      </c>
      <c r="V68" s="84">
        <f>V59</f>
        <v>110</v>
      </c>
      <c r="W68" s="141">
        <f>SUM(B68:V68)</f>
        <v>35261</v>
      </c>
      <c r="X68" s="141"/>
    </row>
    <row r="69" spans="1:24">
      <c r="A69" t="s">
        <v>594</v>
      </c>
      <c r="B69" s="84">
        <f>B67+B68</f>
        <v>3216</v>
      </c>
      <c r="C69" s="84">
        <f t="shared" ref="C69:R69" si="8">C67+C68</f>
        <v>6153</v>
      </c>
      <c r="D69" s="84">
        <f t="shared" si="8"/>
        <v>9549</v>
      </c>
      <c r="E69" s="84">
        <f t="shared" si="8"/>
        <v>11391</v>
      </c>
      <c r="F69" s="84">
        <f t="shared" si="8"/>
        <v>11303</v>
      </c>
      <c r="G69" s="84">
        <f t="shared" si="8"/>
        <v>10069</v>
      </c>
      <c r="H69" s="84">
        <f t="shared" si="8"/>
        <v>10173</v>
      </c>
      <c r="I69" s="84">
        <f t="shared" si="8"/>
        <v>8327</v>
      </c>
      <c r="J69" s="84">
        <f t="shared" si="8"/>
        <v>7068</v>
      </c>
      <c r="K69" s="84">
        <f t="shared" si="8"/>
        <v>4635</v>
      </c>
      <c r="L69" s="84">
        <f t="shared" si="8"/>
        <v>5485</v>
      </c>
      <c r="M69" s="84">
        <f t="shared" si="8"/>
        <v>6313</v>
      </c>
      <c r="N69" s="84">
        <f t="shared" si="8"/>
        <v>4949</v>
      </c>
      <c r="O69" s="84">
        <f t="shared" si="8"/>
        <v>3541</v>
      </c>
      <c r="P69" s="84">
        <f t="shared" si="8"/>
        <v>4110</v>
      </c>
      <c r="Q69" s="84">
        <f t="shared" si="8"/>
        <v>1698</v>
      </c>
      <c r="R69" s="84">
        <f t="shared" si="8"/>
        <v>3257</v>
      </c>
      <c r="S69" s="84">
        <f>S67+S68</f>
        <v>1244</v>
      </c>
      <c r="T69" s="84">
        <f>T67+T68</f>
        <v>2347</v>
      </c>
      <c r="U69" s="84">
        <f>U67+U68</f>
        <v>2233</v>
      </c>
      <c r="V69" s="84">
        <f>V67+V68</f>
        <v>3896</v>
      </c>
      <c r="W69" s="141">
        <f>SUM(B69:V69)</f>
        <v>120957</v>
      </c>
      <c r="X69" s="141"/>
    </row>
    <row r="70" spans="1:24">
      <c r="W70" s="84"/>
      <c r="X70" s="84"/>
    </row>
    <row r="110" spans="2:24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</row>
    <row r="111" spans="2:24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2:24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</row>
    <row r="137" spans="10:24">
      <c r="U137" s="335"/>
      <c r="V137" s="335"/>
    </row>
    <row r="144" spans="10:24"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7" spans="1:27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AA147" s="63"/>
    </row>
    <row r="148" spans="1:27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AA148" s="63"/>
    </row>
    <row r="151" spans="1:27">
      <c r="A151" s="121" t="s">
        <v>656</v>
      </c>
      <c r="B151" s="65" t="s">
        <v>516</v>
      </c>
      <c r="C151" s="24" t="s">
        <v>517</v>
      </c>
    </row>
    <row r="152" spans="1:27">
      <c r="A152" s="123" t="s">
        <v>1092</v>
      </c>
      <c r="B152" s="282">
        <f>W3</f>
        <v>7062</v>
      </c>
      <c r="C152" s="282">
        <f>W33</f>
        <v>5868</v>
      </c>
    </row>
    <row r="153" spans="1:27">
      <c r="A153" s="123" t="s">
        <v>1094</v>
      </c>
      <c r="B153" s="282">
        <f t="shared" ref="B153:B160" si="9">W4</f>
        <v>19810</v>
      </c>
      <c r="C153" s="282">
        <f t="shared" ref="C153:C160" si="10">W34</f>
        <v>11736</v>
      </c>
    </row>
    <row r="154" spans="1:27">
      <c r="A154" s="123" t="s">
        <v>1093</v>
      </c>
      <c r="B154" s="282">
        <f t="shared" si="9"/>
        <v>1241</v>
      </c>
      <c r="C154" s="282">
        <f t="shared" si="10"/>
        <v>1371</v>
      </c>
    </row>
    <row r="155" spans="1:27">
      <c r="A155" s="123" t="s">
        <v>1107</v>
      </c>
      <c r="B155" s="282">
        <f t="shared" si="9"/>
        <v>0</v>
      </c>
      <c r="C155" s="282">
        <f t="shared" si="10"/>
        <v>1371</v>
      </c>
    </row>
    <row r="156" spans="1:27">
      <c r="A156" s="123" t="s">
        <v>1108</v>
      </c>
      <c r="B156" s="282">
        <f t="shared" si="9"/>
        <v>20072</v>
      </c>
      <c r="C156" s="282">
        <f t="shared" si="10"/>
        <v>10738</v>
      </c>
    </row>
    <row r="157" spans="1:27">
      <c r="A157" s="123" t="s">
        <v>1096</v>
      </c>
      <c r="B157" s="282">
        <f t="shared" si="9"/>
        <v>1988</v>
      </c>
      <c r="C157" s="282">
        <f t="shared" si="10"/>
        <v>1870</v>
      </c>
    </row>
    <row r="158" spans="1:27">
      <c r="A158" s="123" t="s">
        <v>1098</v>
      </c>
      <c r="B158" s="282">
        <f t="shared" si="9"/>
        <v>40075</v>
      </c>
      <c r="C158" s="282">
        <f t="shared" si="10"/>
        <v>13917</v>
      </c>
    </row>
    <row r="159" spans="1:27">
      <c r="A159" s="123" t="s">
        <v>1099</v>
      </c>
      <c r="B159" s="282">
        <f t="shared" si="9"/>
        <v>19765</v>
      </c>
      <c r="C159" s="282">
        <f t="shared" si="10"/>
        <v>8527</v>
      </c>
    </row>
    <row r="160" spans="1:27">
      <c r="A160" s="129" t="s">
        <v>419</v>
      </c>
      <c r="B160" s="282">
        <f t="shared" si="9"/>
        <v>85696</v>
      </c>
      <c r="C160" s="282">
        <f t="shared" si="10"/>
        <v>35261</v>
      </c>
    </row>
    <row r="168" spans="1:3" ht="30">
      <c r="B168" s="333" t="s">
        <v>1112</v>
      </c>
      <c r="C168" s="334" t="s">
        <v>1113</v>
      </c>
    </row>
    <row r="169" spans="1:3">
      <c r="A169" s="129" t="s">
        <v>419</v>
      </c>
      <c r="B169" s="282">
        <f>B160</f>
        <v>85696</v>
      </c>
      <c r="C169" s="282">
        <f>C160</f>
        <v>35261</v>
      </c>
    </row>
  </sheetData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ADF0-CF7B-408F-9EB1-D48CEB66A858}">
  <dimension ref="A1:P119"/>
  <sheetViews>
    <sheetView topLeftCell="A87" workbookViewId="0">
      <selection activeCell="H95" sqref="H95"/>
    </sheetView>
  </sheetViews>
  <sheetFormatPr baseColWidth="10" defaultColWidth="11.42578125" defaultRowHeight="15"/>
  <cols>
    <col min="1" max="1" width="31.140625" style="92" customWidth="1"/>
    <col min="2" max="6" width="11.42578125" style="92"/>
    <col min="7" max="7" width="12.7109375" style="86" customWidth="1"/>
    <col min="8" max="8" width="18.5703125" style="86" customWidth="1"/>
    <col min="9" max="9" width="17.140625" style="86" customWidth="1"/>
    <col min="10" max="16384" width="11.42578125" style="86"/>
  </cols>
  <sheetData>
    <row r="1" spans="1:7">
      <c r="A1" s="92" t="s">
        <v>1040</v>
      </c>
    </row>
    <row r="2" spans="1:7">
      <c r="A2" s="97" t="s">
        <v>1</v>
      </c>
      <c r="B2" s="97" t="s">
        <v>7</v>
      </c>
      <c r="C2" s="97" t="s">
        <v>8</v>
      </c>
      <c r="D2" s="97" t="s">
        <v>9</v>
      </c>
      <c r="E2" s="97" t="s">
        <v>10</v>
      </c>
      <c r="F2" s="97" t="s">
        <v>11</v>
      </c>
      <c r="G2" s="88" t="s">
        <v>434</v>
      </c>
    </row>
    <row r="3" spans="1:7">
      <c r="A3" s="153" t="s">
        <v>1211</v>
      </c>
      <c r="B3" s="155" t="s">
        <v>17</v>
      </c>
      <c r="C3" s="155">
        <v>1</v>
      </c>
      <c r="D3" s="155">
        <f>sens_24_25!E3</f>
        <v>1</v>
      </c>
      <c r="E3" s="155">
        <f>sens_24_25!F3</f>
        <v>6</v>
      </c>
      <c r="F3" s="155">
        <f>sens_24_25!D3</f>
        <v>1</v>
      </c>
      <c r="G3" s="88"/>
    </row>
    <row r="4" spans="1:7">
      <c r="A4" s="153" t="s">
        <v>573</v>
      </c>
      <c r="B4" s="155" t="s">
        <v>17</v>
      </c>
      <c r="C4" s="155">
        <v>1</v>
      </c>
      <c r="D4" s="155">
        <f>sens_24_25!E4</f>
        <v>1</v>
      </c>
      <c r="E4" s="155">
        <f>sens_24_25!F4</f>
        <v>25</v>
      </c>
      <c r="F4" s="155">
        <f>sens_24_25!D4</f>
        <v>1</v>
      </c>
      <c r="G4" s="88"/>
    </row>
    <row r="5" spans="1:7">
      <c r="A5" s="153" t="s">
        <v>685</v>
      </c>
      <c r="B5" s="155" t="s">
        <v>17</v>
      </c>
      <c r="C5" s="155">
        <v>2</v>
      </c>
      <c r="D5" s="155">
        <f>sens_24_25!E5+sens_24_25!E6+sens_24_25!E7</f>
        <v>3</v>
      </c>
      <c r="E5" s="155">
        <f>sens_24_25!F5+sens_24_25!F6+sens_24_25!F7</f>
        <v>58</v>
      </c>
      <c r="F5" s="155">
        <f>sens_24_25!D5+sens_24_25!D6+sens_24_25!D7</f>
        <v>3</v>
      </c>
      <c r="G5" s="88"/>
    </row>
    <row r="6" spans="1:7">
      <c r="A6" s="153" t="s">
        <v>606</v>
      </c>
      <c r="B6" s="155" t="s">
        <v>17</v>
      </c>
      <c r="C6" s="155">
        <v>1</v>
      </c>
      <c r="D6" s="155">
        <f>sens_24_25!E8+sens_24_25!E9</f>
        <v>2</v>
      </c>
      <c r="E6" s="155">
        <f>sens_24_25!F8+sens_24_25!F9</f>
        <v>52</v>
      </c>
      <c r="F6" s="155">
        <f>sens_24_25!D8+sens_24_25!D9</f>
        <v>2</v>
      </c>
      <c r="G6" s="88"/>
    </row>
    <row r="7" spans="1:7">
      <c r="A7" s="153" t="s">
        <v>1214</v>
      </c>
      <c r="B7" s="155" t="s">
        <v>17</v>
      </c>
      <c r="C7" s="155">
        <v>1</v>
      </c>
      <c r="D7" s="155">
        <f>sens_24_25!E14</f>
        <v>1</v>
      </c>
      <c r="E7" s="155">
        <f>sens_24_25!F14</f>
        <v>17</v>
      </c>
      <c r="F7" s="155">
        <f>sens_24_25!D14</f>
        <v>1</v>
      </c>
      <c r="G7" s="88"/>
    </row>
    <row r="8" spans="1:7">
      <c r="A8" s="153" t="s">
        <v>1212</v>
      </c>
      <c r="B8" s="155" t="s">
        <v>575</v>
      </c>
      <c r="C8" s="155">
        <v>1</v>
      </c>
      <c r="D8" s="155">
        <f>sens_24_25!E10</f>
        <v>1</v>
      </c>
      <c r="E8" s="155">
        <f>sens_24_25!F10</f>
        <v>19</v>
      </c>
      <c r="F8" s="155">
        <f>sens_24_25!D10</f>
        <v>1</v>
      </c>
      <c r="G8" s="88"/>
    </row>
    <row r="9" spans="1:7">
      <c r="A9" s="153" t="s">
        <v>745</v>
      </c>
      <c r="B9" s="155" t="s">
        <v>575</v>
      </c>
      <c r="C9" s="155">
        <v>1</v>
      </c>
      <c r="D9" s="155">
        <f>sens_24_25!E11</f>
        <v>1</v>
      </c>
      <c r="E9" s="155">
        <f>sens_24_25!F11</f>
        <v>18</v>
      </c>
      <c r="F9" s="155">
        <f>sens_24_25!D11</f>
        <v>1</v>
      </c>
      <c r="G9" s="88"/>
    </row>
    <row r="10" spans="1:7">
      <c r="A10" s="153" t="s">
        <v>662</v>
      </c>
      <c r="B10" s="155" t="s">
        <v>17</v>
      </c>
      <c r="C10" s="155">
        <v>2</v>
      </c>
      <c r="D10" s="155">
        <f>sens_24_25!E12+sens_24_25!E13</f>
        <v>2</v>
      </c>
      <c r="E10" s="155">
        <f>sens_24_25!F12+sens_24_25!F13</f>
        <v>54</v>
      </c>
      <c r="F10" s="155">
        <f>sens_24_25!D12+sens_24_25!D13</f>
        <v>2</v>
      </c>
      <c r="G10" s="88"/>
    </row>
    <row r="11" spans="1:7">
      <c r="A11" s="153" t="s">
        <v>1046</v>
      </c>
      <c r="B11" s="155" t="s">
        <v>575</v>
      </c>
      <c r="C11" s="155">
        <v>2</v>
      </c>
      <c r="D11" s="155">
        <f>sens_24_25!E16+sens_24_25!E17+sens_24_25!E18+sens_24_25!E19+sens_24_25!E20</f>
        <v>5</v>
      </c>
      <c r="E11" s="155">
        <f>sens_24_25!F16+sens_24_25!F17+sens_24_25!F18+sens_24_25!F19+sens_24_25!F20</f>
        <v>110</v>
      </c>
      <c r="F11" s="155">
        <f>sens_24_25!D16+sens_24_25!D17+sens_24_25!D18+sens_24_25!D19+sens_24_25!D20</f>
        <v>5</v>
      </c>
      <c r="G11" s="88"/>
    </row>
    <row r="12" spans="1:7">
      <c r="A12" s="153" t="s">
        <v>1213</v>
      </c>
      <c r="B12" s="155" t="s">
        <v>17</v>
      </c>
      <c r="C12" s="155">
        <v>1</v>
      </c>
      <c r="D12" s="155">
        <f>sens_24_25!E21</f>
        <v>1</v>
      </c>
      <c r="E12" s="155">
        <f>sens_24_25!F21</f>
        <v>24</v>
      </c>
      <c r="F12" s="155">
        <f>sens_24_25!D21</f>
        <v>1</v>
      </c>
      <c r="G12" s="88"/>
    </row>
    <row r="13" spans="1:7">
      <c r="A13" s="258" t="s">
        <v>1223</v>
      </c>
      <c r="B13" s="268" t="s">
        <v>17</v>
      </c>
      <c r="C13" s="268">
        <v>1</v>
      </c>
      <c r="D13" s="268">
        <f>sens_24_25!E158</f>
        <v>1</v>
      </c>
      <c r="E13" s="268">
        <f>sens_24_25!F158</f>
        <v>27</v>
      </c>
      <c r="F13" s="268">
        <f>sens_24_25!D158</f>
        <v>4</v>
      </c>
      <c r="G13" s="88"/>
    </row>
    <row r="14" spans="1:7">
      <c r="A14" s="153" t="s">
        <v>729</v>
      </c>
      <c r="B14" s="155" t="s">
        <v>17</v>
      </c>
      <c r="C14" s="155">
        <v>1</v>
      </c>
      <c r="D14" s="155">
        <f>sens_24_25!E22</f>
        <v>1</v>
      </c>
      <c r="E14" s="155">
        <f>sens_24_25!F22</f>
        <v>27</v>
      </c>
      <c r="F14" s="155">
        <f>sens_24_25!D22</f>
        <v>1</v>
      </c>
      <c r="G14" s="88"/>
    </row>
    <row r="15" spans="1:7">
      <c r="A15" s="153" t="s">
        <v>604</v>
      </c>
      <c r="B15" s="155" t="s">
        <v>17</v>
      </c>
      <c r="C15" s="155">
        <v>1</v>
      </c>
      <c r="D15" s="155">
        <f>sens_24_25!E23</f>
        <v>1</v>
      </c>
      <c r="E15" s="155">
        <f>sens_24_25!F23</f>
        <v>25</v>
      </c>
      <c r="F15" s="155">
        <f>sens_24_25!D23</f>
        <v>1</v>
      </c>
      <c r="G15" s="88"/>
    </row>
    <row r="16" spans="1:7">
      <c r="A16" s="153" t="s">
        <v>650</v>
      </c>
      <c r="B16" s="155" t="s">
        <v>17</v>
      </c>
      <c r="C16" s="155">
        <v>1</v>
      </c>
      <c r="D16" s="155">
        <f>sens_24_25!E25</f>
        <v>1</v>
      </c>
      <c r="E16" s="155">
        <f>sens_24_25!F25</f>
        <v>22</v>
      </c>
      <c r="F16" s="155">
        <f>sens_24_25!D25</f>
        <v>1</v>
      </c>
      <c r="G16" s="88"/>
    </row>
    <row r="17" spans="1:7">
      <c r="A17" s="153" t="s">
        <v>1256</v>
      </c>
      <c r="B17" s="155" t="s">
        <v>17</v>
      </c>
      <c r="C17" s="155">
        <v>1</v>
      </c>
      <c r="D17" s="155">
        <f>sens_24_25!E24</f>
        <v>1</v>
      </c>
      <c r="E17" s="155">
        <f>sens_24_25!F24</f>
        <v>25</v>
      </c>
      <c r="F17" s="155">
        <f>sens_24_25!D24</f>
        <v>1</v>
      </c>
      <c r="G17" s="88"/>
    </row>
    <row r="18" spans="1:7">
      <c r="A18" s="153" t="s">
        <v>1215</v>
      </c>
      <c r="B18" s="155" t="s">
        <v>17</v>
      </c>
      <c r="C18" s="155">
        <v>1</v>
      </c>
      <c r="D18" s="155">
        <f>sens_24_25!E26+sens_24_25!E27</f>
        <v>2</v>
      </c>
      <c r="E18" s="155">
        <f>sens_24_25!F26+sens_24_25!F27</f>
        <v>45</v>
      </c>
      <c r="F18" s="155">
        <f>sens_24_25!D26+sens_24_25!D27</f>
        <v>2</v>
      </c>
      <c r="G18" s="88"/>
    </row>
    <row r="19" spans="1:7">
      <c r="A19" s="153" t="s">
        <v>651</v>
      </c>
      <c r="B19" s="155" t="s">
        <v>17</v>
      </c>
      <c r="C19" s="155">
        <v>1</v>
      </c>
      <c r="D19" s="155">
        <f>sens_24_25!E28</f>
        <v>1</v>
      </c>
      <c r="E19" s="155">
        <f>sens_24_25!F28</f>
        <v>23</v>
      </c>
      <c r="F19" s="155">
        <f>sens_24_25!D28</f>
        <v>1</v>
      </c>
      <c r="G19" s="88"/>
    </row>
    <row r="20" spans="1:7">
      <c r="A20" s="153" t="s">
        <v>738</v>
      </c>
      <c r="B20" s="155" t="s">
        <v>575</v>
      </c>
      <c r="C20" s="155">
        <v>1</v>
      </c>
      <c r="D20" s="155">
        <f>sens_24_25!E29</f>
        <v>1</v>
      </c>
      <c r="E20" s="155">
        <f>sens_24_25!F29</f>
        <v>22</v>
      </c>
      <c r="F20" s="155">
        <f>sens_24_25!D29</f>
        <v>1</v>
      </c>
      <c r="G20" s="88"/>
    </row>
    <row r="21" spans="1:7">
      <c r="A21" s="153" t="s">
        <v>675</v>
      </c>
      <c r="B21" s="155" t="s">
        <v>17</v>
      </c>
      <c r="C21" s="155">
        <v>1</v>
      </c>
      <c r="D21" s="155">
        <f>sens_24_25!E15</f>
        <v>1</v>
      </c>
      <c r="E21" s="155">
        <f>sens_24_25!F15</f>
        <v>24</v>
      </c>
      <c r="F21" s="155">
        <f>sens_24_25!D15</f>
        <v>1</v>
      </c>
      <c r="G21" s="88"/>
    </row>
    <row r="22" spans="1:7">
      <c r="A22" s="153" t="s">
        <v>676</v>
      </c>
      <c r="B22" s="155" t="s">
        <v>17</v>
      </c>
      <c r="C22" s="155">
        <v>1</v>
      </c>
      <c r="D22" s="155">
        <f>sens_24_25!E30</f>
        <v>1</v>
      </c>
      <c r="E22" s="155">
        <f>sens_24_25!F30</f>
        <v>18</v>
      </c>
      <c r="F22" s="155">
        <f>sens_24_25!D30</f>
        <v>1</v>
      </c>
      <c r="G22" s="88"/>
    </row>
    <row r="23" spans="1:7" s="89" customFormat="1" ht="12.75">
      <c r="A23" s="98" t="s">
        <v>1064</v>
      </c>
      <c r="B23" s="98"/>
      <c r="C23" s="98">
        <f>SUM(C3:C22)</f>
        <v>23</v>
      </c>
      <c r="D23" s="98">
        <f>SUM(D3:D22)</f>
        <v>29</v>
      </c>
      <c r="E23" s="98">
        <f>SUM(E3:E22)</f>
        <v>641</v>
      </c>
      <c r="F23" s="98">
        <f>SUM(F3:F22)</f>
        <v>32</v>
      </c>
      <c r="G23" s="99">
        <v>20</v>
      </c>
    </row>
    <row r="24" spans="1:7" s="89" customFormat="1" ht="12.75">
      <c r="A24" s="100"/>
      <c r="B24" s="100"/>
      <c r="C24" s="101">
        <f>C23</f>
        <v>23</v>
      </c>
      <c r="D24" s="101">
        <f>D23</f>
        <v>29</v>
      </c>
      <c r="E24" s="101">
        <f>E23</f>
        <v>641</v>
      </c>
      <c r="F24" s="101">
        <f>F23</f>
        <v>32</v>
      </c>
      <c r="G24" s="101">
        <f>G23</f>
        <v>20</v>
      </c>
    </row>
    <row r="25" spans="1:7">
      <c r="A25" s="92" t="s">
        <v>1222</v>
      </c>
    </row>
    <row r="26" spans="1:7">
      <c r="A26" s="97" t="s">
        <v>1</v>
      </c>
      <c r="B26" s="97" t="s">
        <v>7</v>
      </c>
      <c r="C26" s="97" t="s">
        <v>8</v>
      </c>
      <c r="D26" s="97" t="s">
        <v>9</v>
      </c>
      <c r="E26" s="97" t="s">
        <v>10</v>
      </c>
      <c r="F26" s="97" t="s">
        <v>11</v>
      </c>
    </row>
    <row r="27" spans="1:7">
      <c r="A27" s="258" t="s">
        <v>51</v>
      </c>
      <c r="B27" s="268" t="s">
        <v>12</v>
      </c>
      <c r="C27" s="268">
        <v>1</v>
      </c>
      <c r="D27" s="268">
        <f>sens_24_25!E159</f>
        <v>1</v>
      </c>
      <c r="E27" s="268">
        <f>sens_24_25!F159</f>
        <v>27</v>
      </c>
      <c r="F27" s="268">
        <f>sens_24_25!D159</f>
        <v>4</v>
      </c>
    </row>
    <row r="28" spans="1:7">
      <c r="A28" s="157" t="s">
        <v>1239</v>
      </c>
      <c r="B28" s="158" t="s">
        <v>1234</v>
      </c>
      <c r="C28" s="158">
        <f t="shared" ref="C28:F30" si="0">C93</f>
        <v>1</v>
      </c>
      <c r="D28" s="158">
        <f t="shared" si="0"/>
        <v>1</v>
      </c>
      <c r="E28" s="158">
        <f t="shared" si="0"/>
        <v>24</v>
      </c>
      <c r="F28" s="158">
        <f t="shared" si="0"/>
        <v>1</v>
      </c>
    </row>
    <row r="29" spans="1:7">
      <c r="A29" s="157" t="s">
        <v>1232</v>
      </c>
      <c r="B29" s="158" t="s">
        <v>1234</v>
      </c>
      <c r="C29" s="158">
        <f t="shared" si="0"/>
        <v>1</v>
      </c>
      <c r="D29" s="158">
        <f t="shared" si="0"/>
        <v>1</v>
      </c>
      <c r="E29" s="158">
        <f t="shared" si="0"/>
        <v>24</v>
      </c>
      <c r="F29" s="158">
        <f t="shared" si="0"/>
        <v>1</v>
      </c>
    </row>
    <row r="30" spans="1:7">
      <c r="A30" s="157" t="s">
        <v>1233</v>
      </c>
      <c r="B30" s="158" t="s">
        <v>1234</v>
      </c>
      <c r="C30" s="158">
        <f t="shared" si="0"/>
        <v>1</v>
      </c>
      <c r="D30" s="158">
        <f t="shared" si="0"/>
        <v>1</v>
      </c>
      <c r="E30" s="158">
        <f t="shared" si="0"/>
        <v>26</v>
      </c>
      <c r="F30" s="158">
        <f t="shared" si="0"/>
        <v>1</v>
      </c>
    </row>
    <row r="31" spans="1:7" s="89" customFormat="1" ht="12.75">
      <c r="A31" s="98" t="s">
        <v>1065</v>
      </c>
      <c r="B31" s="98"/>
      <c r="C31" s="98">
        <f>SUM(C27:C30)</f>
        <v>4</v>
      </c>
      <c r="D31" s="98">
        <f>SUM(D27:D30)</f>
        <v>4</v>
      </c>
      <c r="E31" s="98">
        <f>SUM(E27:E30)</f>
        <v>101</v>
      </c>
      <c r="F31" s="98">
        <f>SUM(F27:F30)</f>
        <v>7</v>
      </c>
      <c r="G31" s="99">
        <v>4</v>
      </c>
    </row>
    <row r="32" spans="1:7" s="104" customFormat="1" ht="12.75">
      <c r="A32" s="87"/>
      <c r="B32" s="87"/>
      <c r="C32" s="87">
        <f>C31-C29-C30-C28</f>
        <v>1</v>
      </c>
      <c r="D32" s="87">
        <f>D31-D29-D30-D28</f>
        <v>1</v>
      </c>
      <c r="E32" s="87">
        <f>E31-E29-E30-E28</f>
        <v>27</v>
      </c>
      <c r="F32" s="87">
        <f>F31-F29-F30-F28</f>
        <v>4</v>
      </c>
      <c r="G32" s="101">
        <f>G31-3</f>
        <v>1</v>
      </c>
    </row>
    <row r="33" spans="1:7">
      <c r="A33" s="92" t="s">
        <v>1041</v>
      </c>
    </row>
    <row r="34" spans="1:7">
      <c r="A34" s="97" t="s">
        <v>1</v>
      </c>
      <c r="B34" s="97" t="s">
        <v>7</v>
      </c>
      <c r="C34" s="97" t="s">
        <v>8</v>
      </c>
      <c r="D34" s="97" t="s">
        <v>9</v>
      </c>
      <c r="E34" s="97" t="s">
        <v>10</v>
      </c>
      <c r="F34" s="97" t="s">
        <v>11</v>
      </c>
    </row>
    <row r="35" spans="1:7">
      <c r="A35" s="258" t="s">
        <v>660</v>
      </c>
      <c r="B35" s="268" t="s">
        <v>18</v>
      </c>
      <c r="C35" s="268">
        <v>1</v>
      </c>
      <c r="D35" s="268">
        <f>sens_24_25!E157</f>
        <v>1</v>
      </c>
      <c r="E35" s="268">
        <f>sens_24_25!F157</f>
        <v>20</v>
      </c>
      <c r="F35" s="268">
        <f>sens_24_25!D157</f>
        <v>4</v>
      </c>
    </row>
    <row r="36" spans="1:7">
      <c r="A36" s="98" t="s">
        <v>1066</v>
      </c>
      <c r="B36" s="98"/>
      <c r="C36" s="98">
        <f t="shared" ref="C36:F37" si="1">C35</f>
        <v>1</v>
      </c>
      <c r="D36" s="98">
        <f t="shared" si="1"/>
        <v>1</v>
      </c>
      <c r="E36" s="98">
        <f t="shared" si="1"/>
        <v>20</v>
      </c>
      <c r="F36" s="98">
        <f t="shared" si="1"/>
        <v>4</v>
      </c>
      <c r="G36" s="99">
        <v>1</v>
      </c>
    </row>
    <row r="37" spans="1:7" s="104" customFormat="1" ht="12.75">
      <c r="A37" s="87"/>
      <c r="B37" s="87"/>
      <c r="C37" s="87">
        <f t="shared" si="1"/>
        <v>1</v>
      </c>
      <c r="D37" s="87">
        <f t="shared" si="1"/>
        <v>1</v>
      </c>
      <c r="E37" s="87">
        <f t="shared" si="1"/>
        <v>20</v>
      </c>
      <c r="F37" s="87">
        <f t="shared" si="1"/>
        <v>4</v>
      </c>
      <c r="G37" s="101">
        <f>G36</f>
        <v>1</v>
      </c>
    </row>
    <row r="38" spans="1:7">
      <c r="A38" s="92" t="s">
        <v>1042</v>
      </c>
    </row>
    <row r="39" spans="1:7">
      <c r="A39" s="97" t="s">
        <v>1</v>
      </c>
      <c r="B39" s="97" t="s">
        <v>7</v>
      </c>
      <c r="C39" s="97" t="s">
        <v>8</v>
      </c>
      <c r="D39" s="97" t="s">
        <v>9</v>
      </c>
      <c r="E39" s="97" t="s">
        <v>10</v>
      </c>
      <c r="F39" s="97" t="s">
        <v>11</v>
      </c>
    </row>
    <row r="40" spans="1:7">
      <c r="A40" s="247"/>
      <c r="B40" s="97"/>
      <c r="C40" s="97"/>
      <c r="D40" s="97"/>
      <c r="E40" s="97"/>
      <c r="F40" s="97"/>
    </row>
    <row r="41" spans="1:7">
      <c r="A41" s="98" t="s">
        <v>1067</v>
      </c>
      <c r="B41" s="98"/>
      <c r="C41" s="98">
        <f>C40</f>
        <v>0</v>
      </c>
      <c r="D41" s="98">
        <f>D40</f>
        <v>0</v>
      </c>
      <c r="E41" s="98">
        <f>E40</f>
        <v>0</v>
      </c>
      <c r="F41" s="98">
        <f>F40</f>
        <v>0</v>
      </c>
      <c r="G41" s="99">
        <v>0</v>
      </c>
    </row>
    <row r="42" spans="1:7">
      <c r="C42" s="88">
        <v>0</v>
      </c>
      <c r="D42" s="88">
        <v>0</v>
      </c>
      <c r="E42" s="88">
        <v>0</v>
      </c>
      <c r="F42" s="88">
        <v>0</v>
      </c>
      <c r="G42" s="105">
        <v>0</v>
      </c>
    </row>
    <row r="43" spans="1:7">
      <c r="A43" s="92" t="s">
        <v>1090</v>
      </c>
    </row>
    <row r="44" spans="1:7">
      <c r="A44" s="97" t="s">
        <v>1</v>
      </c>
      <c r="B44" s="97" t="s">
        <v>7</v>
      </c>
      <c r="C44" s="97" t="s">
        <v>8</v>
      </c>
      <c r="D44" s="97" t="s">
        <v>9</v>
      </c>
      <c r="E44" s="97" t="s">
        <v>10</v>
      </c>
      <c r="F44" s="97" t="s">
        <v>11</v>
      </c>
    </row>
    <row r="45" spans="1:7">
      <c r="A45" s="157" t="s">
        <v>13</v>
      </c>
      <c r="B45" s="158" t="s">
        <v>1241</v>
      </c>
      <c r="C45" s="158">
        <f t="shared" ref="C45:F46" si="2">C84</f>
        <v>1</v>
      </c>
      <c r="D45" s="158">
        <f t="shared" si="2"/>
        <v>4</v>
      </c>
      <c r="E45" s="158">
        <f t="shared" si="2"/>
        <v>96</v>
      </c>
      <c r="F45" s="158">
        <f t="shared" si="2"/>
        <v>4</v>
      </c>
    </row>
    <row r="46" spans="1:7">
      <c r="A46" s="157" t="s">
        <v>1237</v>
      </c>
      <c r="B46" s="158" t="s">
        <v>1238</v>
      </c>
      <c r="C46" s="158">
        <f t="shared" si="2"/>
        <v>1</v>
      </c>
      <c r="D46" s="158">
        <f t="shared" si="2"/>
        <v>2</v>
      </c>
      <c r="E46" s="158">
        <f t="shared" si="2"/>
        <v>50</v>
      </c>
      <c r="F46" s="158">
        <f t="shared" si="2"/>
        <v>2</v>
      </c>
    </row>
    <row r="47" spans="1:7">
      <c r="A47" s="157" t="s">
        <v>1225</v>
      </c>
      <c r="B47" s="158" t="s">
        <v>610</v>
      </c>
      <c r="C47" s="158">
        <f>C67</f>
        <v>2</v>
      </c>
      <c r="D47" s="158">
        <f>D67</f>
        <v>4</v>
      </c>
      <c r="E47" s="158">
        <f>E67</f>
        <v>89</v>
      </c>
      <c r="F47" s="158">
        <f>F67</f>
        <v>8</v>
      </c>
    </row>
    <row r="48" spans="1:7">
      <c r="A48" s="157" t="s">
        <v>745</v>
      </c>
      <c r="B48" s="158" t="s">
        <v>575</v>
      </c>
      <c r="C48" s="158">
        <f>C9</f>
        <v>1</v>
      </c>
      <c r="D48" s="158">
        <f>D9</f>
        <v>1</v>
      </c>
      <c r="E48" s="158">
        <f>E9</f>
        <v>18</v>
      </c>
      <c r="F48" s="158">
        <f>F9</f>
        <v>1</v>
      </c>
    </row>
    <row r="49" spans="1:7">
      <c r="A49" s="157" t="s">
        <v>1212</v>
      </c>
      <c r="B49" s="158" t="s">
        <v>575</v>
      </c>
      <c r="C49" s="158">
        <f>C8</f>
        <v>1</v>
      </c>
      <c r="D49" s="158">
        <f>D8</f>
        <v>1</v>
      </c>
      <c r="E49" s="158">
        <f>E8</f>
        <v>19</v>
      </c>
      <c r="F49" s="158">
        <f>F8</f>
        <v>1</v>
      </c>
    </row>
    <row r="50" spans="1:7">
      <c r="A50" s="157" t="s">
        <v>1242</v>
      </c>
      <c r="B50" s="158" t="s">
        <v>1241</v>
      </c>
      <c r="C50" s="158">
        <f>C92</f>
        <v>1</v>
      </c>
      <c r="D50" s="158">
        <f>D92</f>
        <v>2</v>
      </c>
      <c r="E50" s="158">
        <f>E92</f>
        <v>45</v>
      </c>
      <c r="F50" s="158">
        <f>F92</f>
        <v>2</v>
      </c>
    </row>
    <row r="51" spans="1:7">
      <c r="A51" s="157" t="s">
        <v>1046</v>
      </c>
      <c r="B51" s="158" t="s">
        <v>575</v>
      </c>
      <c r="C51" s="158">
        <f>C11</f>
        <v>2</v>
      </c>
      <c r="D51" s="158">
        <f>D11</f>
        <v>5</v>
      </c>
      <c r="E51" s="158">
        <f>E11</f>
        <v>110</v>
      </c>
      <c r="F51" s="158">
        <f>F11</f>
        <v>5</v>
      </c>
    </row>
    <row r="52" spans="1:7">
      <c r="A52" s="157" t="s">
        <v>1226</v>
      </c>
      <c r="B52" s="158" t="s">
        <v>610</v>
      </c>
      <c r="C52" s="158">
        <f>C75</f>
        <v>1</v>
      </c>
      <c r="D52" s="158">
        <f>D75</f>
        <v>7</v>
      </c>
      <c r="E52" s="158">
        <f>E75</f>
        <v>162</v>
      </c>
      <c r="F52" s="158">
        <f>F75</f>
        <v>10</v>
      </c>
    </row>
    <row r="53" spans="1:7">
      <c r="A53" s="157" t="s">
        <v>1243</v>
      </c>
      <c r="B53" s="158" t="s">
        <v>1238</v>
      </c>
      <c r="C53" s="158">
        <f>C99</f>
        <v>1</v>
      </c>
      <c r="D53" s="158">
        <f>D99</f>
        <v>3</v>
      </c>
      <c r="E53" s="158">
        <f>E99</f>
        <v>76</v>
      </c>
      <c r="F53" s="158">
        <f>F99</f>
        <v>3</v>
      </c>
    </row>
    <row r="54" spans="1:7">
      <c r="A54" s="157" t="s">
        <v>738</v>
      </c>
      <c r="B54" s="158" t="s">
        <v>575</v>
      </c>
      <c r="C54" s="158">
        <f>C20</f>
        <v>1</v>
      </c>
      <c r="D54" s="158">
        <f>D20</f>
        <v>1</v>
      </c>
      <c r="E54" s="158">
        <f>E20</f>
        <v>22</v>
      </c>
      <c r="F54" s="158">
        <f>F20</f>
        <v>1</v>
      </c>
    </row>
    <row r="55" spans="1:7">
      <c r="A55" s="98" t="s">
        <v>1070</v>
      </c>
      <c r="B55" s="98"/>
      <c r="C55" s="98">
        <f>SUM(C45:C54)</f>
        <v>12</v>
      </c>
      <c r="D55" s="98">
        <f>SUM(D45:D54)</f>
        <v>30</v>
      </c>
      <c r="E55" s="98">
        <f>SUM(E45:E54)</f>
        <v>687</v>
      </c>
      <c r="F55" s="98">
        <f>SUM(F45:F54)</f>
        <v>37</v>
      </c>
      <c r="G55" s="99">
        <v>10</v>
      </c>
    </row>
    <row r="56" spans="1:7" s="104" customFormat="1" ht="12.75">
      <c r="A56" s="87"/>
      <c r="B56" s="87"/>
      <c r="C56" s="87">
        <f>0</f>
        <v>0</v>
      </c>
      <c r="D56" s="87">
        <f>0</f>
        <v>0</v>
      </c>
      <c r="E56" s="87">
        <f>0</f>
        <v>0</v>
      </c>
      <c r="F56" s="87">
        <f>0</f>
        <v>0</v>
      </c>
      <c r="G56" s="101">
        <v>0</v>
      </c>
    </row>
    <row r="57" spans="1:7" s="104" customFormat="1" ht="12.75">
      <c r="A57" s="87"/>
      <c r="B57" s="87"/>
      <c r="C57" s="87"/>
      <c r="D57" s="87"/>
      <c r="E57" s="87"/>
      <c r="F57" s="87"/>
      <c r="G57" s="101"/>
    </row>
    <row r="58" spans="1:7">
      <c r="A58" s="92" t="s">
        <v>1096</v>
      </c>
    </row>
    <row r="59" spans="1:7">
      <c r="A59" s="247"/>
      <c r="B59" s="97"/>
      <c r="C59" s="97"/>
      <c r="D59" s="97"/>
      <c r="E59" s="97"/>
      <c r="F59" s="97"/>
    </row>
    <row r="60" spans="1:7">
      <c r="A60" s="98" t="s">
        <v>1071</v>
      </c>
      <c r="B60" s="98"/>
      <c r="C60" s="98">
        <v>0</v>
      </c>
      <c r="D60" s="98">
        <v>0</v>
      </c>
      <c r="E60" s="98">
        <v>0</v>
      </c>
      <c r="F60" s="98">
        <v>0</v>
      </c>
      <c r="G60" s="99">
        <v>0</v>
      </c>
    </row>
    <row r="61" spans="1:7">
      <c r="C61" s="88">
        <v>0</v>
      </c>
      <c r="D61" s="88">
        <v>0</v>
      </c>
      <c r="E61" s="88">
        <v>0</v>
      </c>
      <c r="F61" s="88">
        <v>0</v>
      </c>
      <c r="G61" s="105">
        <v>0</v>
      </c>
    </row>
    <row r="63" spans="1:7">
      <c r="A63" s="92" t="s">
        <v>1043</v>
      </c>
    </row>
    <row r="64" spans="1:7">
      <c r="A64" s="97" t="s">
        <v>1</v>
      </c>
      <c r="B64" s="97" t="s">
        <v>7</v>
      </c>
      <c r="C64" s="97" t="s">
        <v>8</v>
      </c>
      <c r="D64" s="97" t="s">
        <v>9</v>
      </c>
      <c r="E64" s="97" t="s">
        <v>10</v>
      </c>
      <c r="F64" s="97" t="s">
        <v>11</v>
      </c>
    </row>
    <row r="65" spans="1:7">
      <c r="A65" s="153" t="s">
        <v>34</v>
      </c>
      <c r="B65" s="155" t="s">
        <v>15</v>
      </c>
      <c r="C65" s="155">
        <v>1</v>
      </c>
      <c r="D65" s="155">
        <f>sens_24_25!E38+sens_24_25!E39</f>
        <v>2</v>
      </c>
      <c r="E65" s="155">
        <f>sens_24_25!F38+sens_24_25!F39</f>
        <v>47</v>
      </c>
      <c r="F65" s="155">
        <f>sens_24_25!D38+sens_24_25!D39</f>
        <v>4</v>
      </c>
    </row>
    <row r="66" spans="1:7">
      <c r="A66" s="157" t="s">
        <v>1237</v>
      </c>
      <c r="B66" s="158" t="s">
        <v>1238</v>
      </c>
      <c r="C66" s="158">
        <f>C85</f>
        <v>1</v>
      </c>
      <c r="D66" s="158">
        <f>D85</f>
        <v>2</v>
      </c>
      <c r="E66" s="158">
        <f>E85</f>
        <v>50</v>
      </c>
      <c r="F66" s="158">
        <f>F85</f>
        <v>2</v>
      </c>
    </row>
    <row r="67" spans="1:7">
      <c r="A67" s="153" t="s">
        <v>1225</v>
      </c>
      <c r="B67" s="155" t="s">
        <v>610</v>
      </c>
      <c r="C67" s="155">
        <v>2</v>
      </c>
      <c r="D67" s="155">
        <f>sens_24_25!E40+sens_24_25!E41+sens_24_25!E42+sens_24_25!E43</f>
        <v>4</v>
      </c>
      <c r="E67" s="155">
        <f>sens_24_25!F40+sens_24_25!F41+sens_24_25!F42+sens_24_25!F43</f>
        <v>89</v>
      </c>
      <c r="F67" s="155">
        <f>sens_24_25!D40+sens_24_25!D41+sens_24_25!D42+sens_24_25!D43</f>
        <v>8</v>
      </c>
    </row>
    <row r="68" spans="1:7">
      <c r="A68" s="153" t="s">
        <v>684</v>
      </c>
      <c r="B68" s="155" t="s">
        <v>15</v>
      </c>
      <c r="C68" s="155">
        <v>1</v>
      </c>
      <c r="D68" s="155">
        <f>SUM(sens_24_25!E44:E55)</f>
        <v>12</v>
      </c>
      <c r="E68" s="155">
        <f>SUM(sens_24_25!F44:F55)</f>
        <v>301</v>
      </c>
      <c r="F68" s="155">
        <f>SUM(sens_24_25!D44:D55)</f>
        <v>12</v>
      </c>
    </row>
    <row r="69" spans="1:7">
      <c r="A69" s="153" t="s">
        <v>435</v>
      </c>
      <c r="B69" s="155" t="s">
        <v>1069</v>
      </c>
      <c r="C69" s="155">
        <v>1</v>
      </c>
      <c r="D69" s="155">
        <f>sens_24_25!E56+sens_24_25!E57+sens_24_25!E58+sens_24_25!E59</f>
        <v>4</v>
      </c>
      <c r="E69" s="155">
        <f>sens_24_25!F56+sens_24_25!F57+sens_24_25!F58+sens_24_25!F59</f>
        <v>92</v>
      </c>
      <c r="F69" s="155">
        <f>sens_24_25!D56+sens_24_25!D57+sens_24_25!D58+sens_24_25!D59</f>
        <v>8</v>
      </c>
    </row>
    <row r="70" spans="1:7">
      <c r="A70" s="153" t="s">
        <v>553</v>
      </c>
      <c r="B70" s="155" t="s">
        <v>1069</v>
      </c>
      <c r="C70" s="155">
        <v>1</v>
      </c>
      <c r="D70" s="155">
        <f>sens_24_25!E60+sens_24_25!E61</f>
        <v>2</v>
      </c>
      <c r="E70" s="155">
        <f>sens_24_25!F60+sens_24_25!F61</f>
        <v>47</v>
      </c>
      <c r="F70" s="155">
        <f>sens_24_25!D60+sens_24_25!D61</f>
        <v>4</v>
      </c>
    </row>
    <row r="71" spans="1:7">
      <c r="A71" s="153" t="s">
        <v>180</v>
      </c>
      <c r="B71" s="155" t="s">
        <v>15</v>
      </c>
      <c r="C71" s="155">
        <v>1</v>
      </c>
      <c r="D71" s="155">
        <f>sens_24_25!E62+sens_24_25!E63</f>
        <v>2</v>
      </c>
      <c r="E71" s="155">
        <f>sens_24_25!F62+sens_24_25!F63</f>
        <v>45</v>
      </c>
      <c r="F71" s="155">
        <f>sens_24_25!D62+sens_24_25!D63</f>
        <v>2</v>
      </c>
    </row>
    <row r="72" spans="1:7">
      <c r="A72" s="153" t="s">
        <v>653</v>
      </c>
      <c r="B72" s="155" t="s">
        <v>15</v>
      </c>
      <c r="C72" s="155">
        <v>1</v>
      </c>
      <c r="D72" s="155">
        <f>sens_24_25!E64</f>
        <v>1</v>
      </c>
      <c r="E72" s="155">
        <f>sens_24_25!F64</f>
        <v>26</v>
      </c>
      <c r="F72" s="155">
        <f>sens_24_25!D64</f>
        <v>2</v>
      </c>
    </row>
    <row r="73" spans="1:7">
      <c r="A73" s="153" t="s">
        <v>489</v>
      </c>
      <c r="B73" s="155" t="s">
        <v>15</v>
      </c>
      <c r="C73" s="155">
        <v>1</v>
      </c>
      <c r="D73" s="155">
        <f>sens_24_25!E65</f>
        <v>1</v>
      </c>
      <c r="E73" s="155">
        <f>sens_24_25!F65</f>
        <v>25</v>
      </c>
      <c r="F73" s="155">
        <f>sens_24_25!D65</f>
        <v>2</v>
      </c>
    </row>
    <row r="74" spans="1:7">
      <c r="A74" s="153" t="s">
        <v>613</v>
      </c>
      <c r="B74" s="155" t="s">
        <v>15</v>
      </c>
      <c r="C74" s="155">
        <v>16</v>
      </c>
      <c r="D74" s="155">
        <f>SUM(sens_24_25!E66:E103)</f>
        <v>38</v>
      </c>
      <c r="E74" s="155">
        <f>SUM(sens_24_25!F66:F103)</f>
        <v>890</v>
      </c>
      <c r="F74" s="155">
        <f>SUM(sens_24_25!D66:'sens_24_25'!D103)</f>
        <v>67</v>
      </c>
    </row>
    <row r="75" spans="1:7">
      <c r="A75" s="153" t="s">
        <v>1226</v>
      </c>
      <c r="B75" s="155" t="s">
        <v>610</v>
      </c>
      <c r="C75" s="155">
        <v>1</v>
      </c>
      <c r="D75" s="155">
        <f>SUM(sens_24_25!E104:E110)</f>
        <v>7</v>
      </c>
      <c r="E75" s="155">
        <f>SUM(sens_24_25!F104:F110)</f>
        <v>162</v>
      </c>
      <c r="F75" s="155">
        <f>SUM(sens_24_25!D104:D110)</f>
        <v>10</v>
      </c>
    </row>
    <row r="76" spans="1:7">
      <c r="A76" s="157" t="s">
        <v>1243</v>
      </c>
      <c r="B76" s="158" t="s">
        <v>1238</v>
      </c>
      <c r="C76" s="158">
        <f>C99</f>
        <v>1</v>
      </c>
      <c r="D76" s="158">
        <f>D99</f>
        <v>3</v>
      </c>
      <c r="E76" s="158">
        <f>E99</f>
        <v>76</v>
      </c>
      <c r="F76" s="158">
        <f>F99</f>
        <v>3</v>
      </c>
    </row>
    <row r="77" spans="1:7">
      <c r="A77" s="153" t="s">
        <v>661</v>
      </c>
      <c r="B77" s="155" t="s">
        <v>15</v>
      </c>
      <c r="C77" s="155">
        <v>1</v>
      </c>
      <c r="D77" s="155">
        <f>sens_24_25!E111+sens_24_25!E112+sens_24_25!E113</f>
        <v>3</v>
      </c>
      <c r="E77" s="155">
        <f>sens_24_25!F111+sens_24_25!F112+sens_24_25!F113</f>
        <v>79</v>
      </c>
      <c r="F77" s="155">
        <f>sens_24_25!D111+sens_24_25!D112+sens_24_25!D113</f>
        <v>6</v>
      </c>
    </row>
    <row r="78" spans="1:7">
      <c r="A78" s="153" t="s">
        <v>609</v>
      </c>
      <c r="B78" s="155" t="s">
        <v>610</v>
      </c>
      <c r="C78" s="155">
        <v>3</v>
      </c>
      <c r="D78" s="155">
        <f>SUM(sens_24_25!E114:E120)</f>
        <v>7</v>
      </c>
      <c r="E78" s="155">
        <f>SUM(sens_24_25!F114:F120)</f>
        <v>162</v>
      </c>
      <c r="F78" s="155">
        <f>SUM(sens_24_25!D114:D120)</f>
        <v>12</v>
      </c>
    </row>
    <row r="79" spans="1:7">
      <c r="A79" s="153" t="s">
        <v>1227</v>
      </c>
      <c r="B79" s="155" t="s">
        <v>15</v>
      </c>
      <c r="C79" s="155">
        <v>1</v>
      </c>
      <c r="D79" s="155">
        <f>sens_24_25!E121+sens_24_25!E122+sens_24_25!E123</f>
        <v>3</v>
      </c>
      <c r="E79" s="155">
        <f>sens_24_25!F121+sens_24_25!F122+sens_24_25!F123</f>
        <v>75</v>
      </c>
      <c r="F79" s="155">
        <f>sens_24_25!D121+sens_24_25!D122+sens_24_25!D123</f>
        <v>6</v>
      </c>
    </row>
    <row r="80" spans="1:7">
      <c r="A80" s="98" t="s">
        <v>1074</v>
      </c>
      <c r="B80" s="98"/>
      <c r="C80" s="98">
        <f>SUM(C65:C79)</f>
        <v>33</v>
      </c>
      <c r="D80" s="98">
        <f>SUM(D65:D79)</f>
        <v>91</v>
      </c>
      <c r="E80" s="98">
        <f>SUM(E65:E79)</f>
        <v>2166</v>
      </c>
      <c r="F80" s="98">
        <f>SUM(F65:F79)</f>
        <v>148</v>
      </c>
      <c r="G80" s="99">
        <v>15</v>
      </c>
    </row>
    <row r="81" spans="1:7" s="104" customFormat="1" ht="12.75">
      <c r="A81" s="87"/>
      <c r="B81" s="87"/>
      <c r="C81" s="87">
        <f>C80-C66-C76</f>
        <v>31</v>
      </c>
      <c r="D81" s="87">
        <f>D80-D66-D76</f>
        <v>86</v>
      </c>
      <c r="E81" s="87">
        <f>E80-E66-E76</f>
        <v>2040</v>
      </c>
      <c r="F81" s="87">
        <f>F80-F66-F76</f>
        <v>143</v>
      </c>
      <c r="G81" s="104">
        <f>G80-2</f>
        <v>13</v>
      </c>
    </row>
    <row r="82" spans="1:7">
      <c r="A82" s="92" t="s">
        <v>1044</v>
      </c>
    </row>
    <row r="83" spans="1:7">
      <c r="A83" s="97" t="s">
        <v>1</v>
      </c>
      <c r="B83" s="97" t="s">
        <v>7</v>
      </c>
      <c r="C83" s="97" t="s">
        <v>8</v>
      </c>
      <c r="D83" s="97" t="s">
        <v>9</v>
      </c>
      <c r="E83" s="97" t="s">
        <v>10</v>
      </c>
      <c r="F83" s="97" t="s">
        <v>11</v>
      </c>
    </row>
    <row r="84" spans="1:7">
      <c r="A84" s="153" t="s">
        <v>13</v>
      </c>
      <c r="B84" s="155" t="s">
        <v>1241</v>
      </c>
      <c r="C84" s="155">
        <v>1</v>
      </c>
      <c r="D84" s="155">
        <f>sens_24_25!E149</f>
        <v>4</v>
      </c>
      <c r="E84" s="155">
        <f>sens_24_25!F149</f>
        <v>96</v>
      </c>
      <c r="F84" s="155">
        <f>sens_24_25!D149</f>
        <v>4</v>
      </c>
    </row>
    <row r="85" spans="1:7">
      <c r="A85" s="153" t="s">
        <v>1237</v>
      </c>
      <c r="B85" s="155" t="s">
        <v>1238</v>
      </c>
      <c r="C85" s="155">
        <v>1</v>
      </c>
      <c r="D85" s="155">
        <f>sens_24_25!E143</f>
        <v>2</v>
      </c>
      <c r="E85" s="155">
        <f>sens_24_25!F143</f>
        <v>50</v>
      </c>
      <c r="F85" s="155">
        <f>sens_24_25!D143</f>
        <v>2</v>
      </c>
    </row>
    <row r="86" spans="1:7">
      <c r="A86" s="153" t="s">
        <v>1228</v>
      </c>
      <c r="B86" s="155" t="s">
        <v>1229</v>
      </c>
      <c r="C86" s="155">
        <v>1</v>
      </c>
      <c r="D86" s="155">
        <f>sens_24_25!E133</f>
        <v>1</v>
      </c>
      <c r="E86" s="155">
        <f>sens_24_25!F133</f>
        <v>25</v>
      </c>
      <c r="F86" s="155">
        <f>sens_24_25!D133</f>
        <v>1</v>
      </c>
    </row>
    <row r="87" spans="1:7">
      <c r="A87" s="153" t="s">
        <v>1240</v>
      </c>
      <c r="B87" s="155" t="s">
        <v>1229</v>
      </c>
      <c r="C87" s="155">
        <v>1</v>
      </c>
      <c r="D87" s="155">
        <f>sens_24_25!E147</f>
        <v>3</v>
      </c>
      <c r="E87" s="155">
        <f>sens_24_25!F147</f>
        <v>70</v>
      </c>
      <c r="F87" s="155">
        <f>sens_24_25!D147</f>
        <v>3</v>
      </c>
    </row>
    <row r="88" spans="1:7">
      <c r="A88" s="153" t="s">
        <v>1230</v>
      </c>
      <c r="B88" s="155" t="s">
        <v>1229</v>
      </c>
      <c r="C88" s="155">
        <v>1</v>
      </c>
      <c r="D88" s="155">
        <f>sens_24_25!E134</f>
        <v>4</v>
      </c>
      <c r="E88" s="155">
        <f>sens_24_25!F134</f>
        <v>86</v>
      </c>
      <c r="F88" s="155">
        <f>sens_24_25!D134</f>
        <v>4</v>
      </c>
    </row>
    <row r="89" spans="1:7">
      <c r="A89" s="157" t="s">
        <v>435</v>
      </c>
      <c r="B89" s="158" t="s">
        <v>1069</v>
      </c>
      <c r="C89" s="158">
        <f>C69</f>
        <v>1</v>
      </c>
      <c r="D89" s="158">
        <f>D69</f>
        <v>4</v>
      </c>
      <c r="E89" s="158">
        <f>E69</f>
        <v>92</v>
      </c>
      <c r="F89" s="158">
        <f>F69</f>
        <v>8</v>
      </c>
    </row>
    <row r="90" spans="1:7">
      <c r="A90" s="153" t="s">
        <v>1231</v>
      </c>
      <c r="B90" s="155" t="s">
        <v>1229</v>
      </c>
      <c r="C90" s="155">
        <v>1</v>
      </c>
      <c r="D90" s="155">
        <f>sens_24_25!E135</f>
        <v>2</v>
      </c>
      <c r="E90" s="155">
        <f>sens_24_25!F135</f>
        <v>44</v>
      </c>
      <c r="F90" s="155">
        <f>sens_24_25!D135</f>
        <v>2</v>
      </c>
    </row>
    <row r="91" spans="1:7">
      <c r="A91" s="157" t="s">
        <v>553</v>
      </c>
      <c r="B91" s="158" t="s">
        <v>1069</v>
      </c>
      <c r="C91" s="158">
        <f>C70</f>
        <v>1</v>
      </c>
      <c r="D91" s="158">
        <f>D70</f>
        <v>2</v>
      </c>
      <c r="E91" s="158">
        <f>E70</f>
        <v>47</v>
      </c>
      <c r="F91" s="158">
        <f>F70</f>
        <v>4</v>
      </c>
    </row>
    <row r="92" spans="1:7">
      <c r="A92" s="153" t="s">
        <v>1242</v>
      </c>
      <c r="B92" s="155" t="s">
        <v>1241</v>
      </c>
      <c r="C92" s="155">
        <v>1</v>
      </c>
      <c r="D92" s="155">
        <f>sens_24_25!E150</f>
        <v>2</v>
      </c>
      <c r="E92" s="155">
        <f>sens_24_25!F150</f>
        <v>45</v>
      </c>
      <c r="F92" s="155">
        <f>sens_24_25!D150</f>
        <v>2</v>
      </c>
    </row>
    <row r="93" spans="1:7">
      <c r="A93" s="153" t="s">
        <v>1239</v>
      </c>
      <c r="B93" s="155" t="s">
        <v>1234</v>
      </c>
      <c r="C93" s="155">
        <v>1</v>
      </c>
      <c r="D93" s="155">
        <f>sens_24_25!E144</f>
        <v>1</v>
      </c>
      <c r="E93" s="155">
        <f>sens_24_25!F144</f>
        <v>24</v>
      </c>
      <c r="F93" s="155">
        <f>sens_24_25!D144</f>
        <v>1</v>
      </c>
    </row>
    <row r="94" spans="1:7">
      <c r="A94" s="153" t="s">
        <v>1232</v>
      </c>
      <c r="B94" s="155" t="s">
        <v>1234</v>
      </c>
      <c r="C94" s="155">
        <v>1</v>
      </c>
      <c r="D94" s="155">
        <f>sens_24_25!E136</f>
        <v>1</v>
      </c>
      <c r="E94" s="155">
        <f>sens_24_25!F136</f>
        <v>24</v>
      </c>
      <c r="F94" s="155">
        <f>sens_24_25!D136</f>
        <v>1</v>
      </c>
    </row>
    <row r="95" spans="1:7">
      <c r="A95" s="153" t="s">
        <v>1233</v>
      </c>
      <c r="B95" s="155" t="s">
        <v>1234</v>
      </c>
      <c r="C95" s="155">
        <v>1</v>
      </c>
      <c r="D95" s="155">
        <f>sens_24_25!E137</f>
        <v>1</v>
      </c>
      <c r="E95" s="155">
        <f>sens_24_25!F137</f>
        <v>26</v>
      </c>
      <c r="F95" s="155">
        <f>sens_24_25!D137</f>
        <v>1</v>
      </c>
    </row>
    <row r="96" spans="1:7">
      <c r="A96" s="153" t="s">
        <v>1244</v>
      </c>
      <c r="B96" s="155" t="s">
        <v>1229</v>
      </c>
      <c r="C96" s="155">
        <v>1</v>
      </c>
      <c r="D96" s="155">
        <f>sens_24_25!E145</f>
        <v>4</v>
      </c>
      <c r="E96" s="155">
        <f>sens_24_25!F145</f>
        <v>92</v>
      </c>
      <c r="F96" s="155">
        <f>sens_24_25!D145</f>
        <v>4</v>
      </c>
    </row>
    <row r="97" spans="1:16">
      <c r="A97" s="153" t="s">
        <v>1245</v>
      </c>
      <c r="B97" s="155" t="s">
        <v>1229</v>
      </c>
      <c r="C97" s="155">
        <v>1</v>
      </c>
      <c r="D97" s="155">
        <f>sens_24_25!E146</f>
        <v>2</v>
      </c>
      <c r="E97" s="155">
        <f>sens_24_25!F146</f>
        <v>54</v>
      </c>
      <c r="F97" s="155">
        <f>sens_24_25!D146</f>
        <v>2</v>
      </c>
    </row>
    <row r="98" spans="1:16">
      <c r="A98" s="153" t="s">
        <v>1247</v>
      </c>
      <c r="B98" s="155" t="s">
        <v>1229</v>
      </c>
      <c r="C98" s="155">
        <v>1</v>
      </c>
      <c r="D98" s="155">
        <f>sens_24_25!E132</f>
        <v>2</v>
      </c>
      <c r="E98" s="155">
        <f>sens_24_25!F132</f>
        <v>34</v>
      </c>
      <c r="F98" s="155">
        <f>sens_24_25!D132</f>
        <v>2</v>
      </c>
    </row>
    <row r="99" spans="1:16">
      <c r="A99" s="153" t="s">
        <v>1243</v>
      </c>
      <c r="B99" s="155" t="s">
        <v>1238</v>
      </c>
      <c r="C99" s="155">
        <v>1</v>
      </c>
      <c r="D99" s="155">
        <f>sens_24_25!E151</f>
        <v>3</v>
      </c>
      <c r="E99" s="155">
        <f>sens_24_25!F151</f>
        <v>76</v>
      </c>
      <c r="F99" s="155">
        <f>sens_24_25!D151</f>
        <v>3</v>
      </c>
    </row>
    <row r="100" spans="1:16">
      <c r="A100" s="153" t="s">
        <v>1235</v>
      </c>
      <c r="B100" s="155" t="s">
        <v>1229</v>
      </c>
      <c r="C100" s="155">
        <v>3</v>
      </c>
      <c r="D100" s="155">
        <f>sens_24_25!E138+sens_24_25!E139+sens_24_25!E140</f>
        <v>8</v>
      </c>
      <c r="E100" s="155">
        <f>sens_24_25!F138+sens_24_25!F139+sens_24_25!F140</f>
        <v>193</v>
      </c>
      <c r="F100" s="155">
        <f>sens_24_25!D138+sens_24_25!D139+sens_24_25!D140</f>
        <v>8</v>
      </c>
    </row>
    <row r="101" spans="1:16">
      <c r="A101" s="153" t="s">
        <v>1236</v>
      </c>
      <c r="B101" s="155" t="s">
        <v>1229</v>
      </c>
      <c r="C101" s="155">
        <v>1</v>
      </c>
      <c r="D101" s="155">
        <f>sens_24_25!E141</f>
        <v>2</v>
      </c>
      <c r="E101" s="155">
        <f>sens_24_25!F141</f>
        <v>46</v>
      </c>
      <c r="F101" s="155">
        <f>sens_24_25!D141</f>
        <v>2</v>
      </c>
    </row>
    <row r="102" spans="1:16">
      <c r="A102" s="153" t="s">
        <v>1246</v>
      </c>
      <c r="B102" s="155" t="s">
        <v>1229</v>
      </c>
      <c r="C102" s="155">
        <v>1</v>
      </c>
      <c r="D102" s="155">
        <f>sens_24_25!E142</f>
        <v>3</v>
      </c>
      <c r="E102" s="155">
        <f>sens_24_25!F142</f>
        <v>73</v>
      </c>
      <c r="F102" s="155">
        <f>sens_24_25!D142</f>
        <v>3</v>
      </c>
    </row>
    <row r="103" spans="1:16">
      <c r="A103" s="98" t="s">
        <v>1075</v>
      </c>
      <c r="B103" s="98"/>
      <c r="C103" s="98">
        <f>SUM(C84:C102)</f>
        <v>21</v>
      </c>
      <c r="D103" s="98">
        <f>SUM(D84:D102)</f>
        <v>51</v>
      </c>
      <c r="E103" s="98">
        <f>SUM(E84:E102)</f>
        <v>1197</v>
      </c>
      <c r="F103" s="98">
        <f>SUM(F84:F102)</f>
        <v>57</v>
      </c>
      <c r="G103" s="99">
        <v>19</v>
      </c>
    </row>
    <row r="104" spans="1:16">
      <c r="C104" s="88">
        <f>C103-C89-C91</f>
        <v>19</v>
      </c>
      <c r="D104" s="88">
        <f>D103-D89-D91</f>
        <v>45</v>
      </c>
      <c r="E104" s="88">
        <f>E103-E89-E91</f>
        <v>1058</v>
      </c>
      <c r="F104" s="88">
        <f>F103-F89-F91</f>
        <v>45</v>
      </c>
      <c r="G104" s="92">
        <f>G103-2</f>
        <v>17</v>
      </c>
    </row>
    <row r="106" spans="1:16">
      <c r="I106" s="97" t="s">
        <v>620</v>
      </c>
      <c r="J106" s="120" t="s">
        <v>1049</v>
      </c>
      <c r="K106" s="120" t="s">
        <v>1050</v>
      </c>
      <c r="L106" s="120" t="s">
        <v>1119</v>
      </c>
      <c r="O106" s="86" t="s">
        <v>716</v>
      </c>
    </row>
    <row r="107" spans="1:16">
      <c r="A107" s="107" t="s">
        <v>656</v>
      </c>
      <c r="B107" s="97" t="s">
        <v>7</v>
      </c>
      <c r="C107" s="97" t="s">
        <v>8</v>
      </c>
      <c r="D107" s="97" t="s">
        <v>9</v>
      </c>
      <c r="E107" s="97" t="s">
        <v>10</v>
      </c>
      <c r="F107" s="97" t="s">
        <v>11</v>
      </c>
      <c r="G107" s="102" t="s">
        <v>16</v>
      </c>
      <c r="I107" s="103" t="s">
        <v>500</v>
      </c>
      <c r="J107" s="108">
        <f>bil_ec_22_23!E93</f>
        <v>815</v>
      </c>
      <c r="K107" s="108">
        <f>bil_ec_23_24!E19</f>
        <v>689</v>
      </c>
      <c r="L107" s="108">
        <f>E23</f>
        <v>641</v>
      </c>
      <c r="M107" s="280">
        <f>SUM(J107:L107)</f>
        <v>2145</v>
      </c>
      <c r="O107" s="103" t="s">
        <v>500</v>
      </c>
      <c r="P107" s="108">
        <f>E24</f>
        <v>641</v>
      </c>
    </row>
    <row r="108" spans="1:16">
      <c r="A108" s="279" t="s">
        <v>500</v>
      </c>
      <c r="B108" s="156" t="s">
        <v>17</v>
      </c>
      <c r="C108" s="156">
        <f>C23</f>
        <v>23</v>
      </c>
      <c r="D108" s="156">
        <f>D23</f>
        <v>29</v>
      </c>
      <c r="E108" s="156">
        <f>E23</f>
        <v>641</v>
      </c>
      <c r="F108" s="156">
        <f>F23</f>
        <v>32</v>
      </c>
      <c r="G108" s="156">
        <f>G23</f>
        <v>20</v>
      </c>
      <c r="I108" s="103" t="s">
        <v>515</v>
      </c>
      <c r="J108" s="108">
        <f>bil_ec_22_23!E94</f>
        <v>243</v>
      </c>
      <c r="K108" s="108">
        <f>bil_ec_23_24!E28</f>
        <v>182</v>
      </c>
      <c r="L108" s="108">
        <f>E31</f>
        <v>101</v>
      </c>
      <c r="M108" s="280">
        <f t="shared" ref="M108:M115" si="3">SUM(J108:L108)</f>
        <v>526</v>
      </c>
      <c r="O108" s="103" t="s">
        <v>515</v>
      </c>
      <c r="P108" s="108">
        <f>E32</f>
        <v>27</v>
      </c>
    </row>
    <row r="109" spans="1:16">
      <c r="A109" s="279" t="s">
        <v>515</v>
      </c>
      <c r="B109" s="156" t="s">
        <v>12</v>
      </c>
      <c r="C109" s="156">
        <f>C31</f>
        <v>4</v>
      </c>
      <c r="D109" s="156">
        <f>D31</f>
        <v>4</v>
      </c>
      <c r="E109" s="156">
        <f>E31</f>
        <v>101</v>
      </c>
      <c r="F109" s="156">
        <f>F31</f>
        <v>7</v>
      </c>
      <c r="G109" s="156">
        <f>G31</f>
        <v>4</v>
      </c>
      <c r="I109" s="103" t="s">
        <v>499</v>
      </c>
      <c r="J109" s="108">
        <f>bil_ec_22_23!E95</f>
        <v>17</v>
      </c>
      <c r="K109" s="108">
        <f>bil_ec_23_24!E35</f>
        <v>82</v>
      </c>
      <c r="L109" s="108">
        <f>E36</f>
        <v>20</v>
      </c>
      <c r="M109" s="280">
        <f t="shared" si="3"/>
        <v>119</v>
      </c>
      <c r="O109" s="103" t="s">
        <v>499</v>
      </c>
      <c r="P109" s="108">
        <f>E37</f>
        <v>20</v>
      </c>
    </row>
    <row r="110" spans="1:16">
      <c r="A110" s="279" t="s">
        <v>499</v>
      </c>
      <c r="B110" s="156" t="s">
        <v>18</v>
      </c>
      <c r="C110" s="156">
        <f>C36</f>
        <v>1</v>
      </c>
      <c r="D110" s="156">
        <f>D36</f>
        <v>1</v>
      </c>
      <c r="E110" s="156">
        <f>E36</f>
        <v>20</v>
      </c>
      <c r="F110" s="156">
        <f>F36</f>
        <v>4</v>
      </c>
      <c r="G110" s="156">
        <f>G36</f>
        <v>1</v>
      </c>
      <c r="I110" s="103" t="s">
        <v>519</v>
      </c>
      <c r="J110" s="108">
        <f>bil_ec_22_23!E96</f>
        <v>0</v>
      </c>
      <c r="K110" s="108">
        <f>bil_ec_23_24!E40</f>
        <v>0</v>
      </c>
      <c r="L110" s="108">
        <f>E41</f>
        <v>0</v>
      </c>
      <c r="M110" s="280">
        <f t="shared" si="3"/>
        <v>0</v>
      </c>
      <c r="O110" s="103" t="s">
        <v>542</v>
      </c>
      <c r="P110" s="108">
        <f>E56</f>
        <v>0</v>
      </c>
    </row>
    <row r="111" spans="1:16">
      <c r="A111" s="279" t="s">
        <v>1072</v>
      </c>
      <c r="B111" s="156" t="s">
        <v>19</v>
      </c>
      <c r="C111" s="156">
        <f>C41</f>
        <v>0</v>
      </c>
      <c r="D111" s="156">
        <f>D41</f>
        <v>0</v>
      </c>
      <c r="E111" s="156">
        <f>E41</f>
        <v>0</v>
      </c>
      <c r="F111" s="156">
        <f>F41</f>
        <v>0</v>
      </c>
      <c r="G111" s="156">
        <f>G41</f>
        <v>0</v>
      </c>
      <c r="I111" s="103" t="s">
        <v>542</v>
      </c>
      <c r="J111" s="108">
        <f>bil_ec_22_23!E97</f>
        <v>338</v>
      </c>
      <c r="K111" s="108">
        <f>bil_ec_23_24!E47</f>
        <v>193</v>
      </c>
      <c r="L111" s="108">
        <f>E55</f>
        <v>687</v>
      </c>
      <c r="M111" s="280">
        <f t="shared" si="3"/>
        <v>1218</v>
      </c>
      <c r="O111" s="103" t="s">
        <v>501</v>
      </c>
      <c r="P111" s="108">
        <f>E61</f>
        <v>0</v>
      </c>
    </row>
    <row r="112" spans="1:16">
      <c r="A112" s="279" t="s">
        <v>1089</v>
      </c>
      <c r="B112" s="156" t="s">
        <v>14</v>
      </c>
      <c r="C112" s="156">
        <f>C55</f>
        <v>12</v>
      </c>
      <c r="D112" s="156">
        <f>D55</f>
        <v>30</v>
      </c>
      <c r="E112" s="156">
        <f>E55</f>
        <v>687</v>
      </c>
      <c r="F112" s="156">
        <f>F55</f>
        <v>37</v>
      </c>
      <c r="G112" s="156">
        <f>G55</f>
        <v>10</v>
      </c>
      <c r="I112" s="103" t="s">
        <v>501</v>
      </c>
      <c r="J112" s="108">
        <f>bil_ec_22_23!E98</f>
        <v>26</v>
      </c>
      <c r="K112" s="108">
        <f>bil_ec_23_24!E53</f>
        <v>118</v>
      </c>
      <c r="L112" s="108">
        <f>E60</f>
        <v>0</v>
      </c>
      <c r="M112" s="280">
        <f t="shared" si="3"/>
        <v>144</v>
      </c>
      <c r="O112" s="103" t="s">
        <v>543</v>
      </c>
      <c r="P112" s="108">
        <f>E81</f>
        <v>2040</v>
      </c>
    </row>
    <row r="113" spans="1:16">
      <c r="A113" s="279" t="s">
        <v>501</v>
      </c>
      <c r="B113" s="156" t="s">
        <v>20</v>
      </c>
      <c r="C113" s="156">
        <f>C60</f>
        <v>0</v>
      </c>
      <c r="D113" s="156">
        <f>D60</f>
        <v>0</v>
      </c>
      <c r="E113" s="156">
        <f>E60</f>
        <v>0</v>
      </c>
      <c r="F113" s="156">
        <f>F60</f>
        <v>0</v>
      </c>
      <c r="G113" s="156">
        <f>G60</f>
        <v>0</v>
      </c>
      <c r="I113" s="103" t="s">
        <v>543</v>
      </c>
      <c r="J113" s="108">
        <f>bil_ec_22_23!E99</f>
        <v>1152</v>
      </c>
      <c r="K113" s="108">
        <f>bil_ec_23_24!E72</f>
        <v>1282</v>
      </c>
      <c r="L113" s="108">
        <f>E80</f>
        <v>2166</v>
      </c>
      <c r="M113" s="280">
        <f t="shared" si="3"/>
        <v>4600</v>
      </c>
      <c r="O113" s="103" t="s">
        <v>503</v>
      </c>
      <c r="P113" s="108">
        <f>E104</f>
        <v>1058</v>
      </c>
    </row>
    <row r="114" spans="1:16">
      <c r="A114" s="279" t="s">
        <v>1048</v>
      </c>
      <c r="B114" s="156" t="s">
        <v>15</v>
      </c>
      <c r="C114" s="156">
        <f>C80</f>
        <v>33</v>
      </c>
      <c r="D114" s="156">
        <f>D80</f>
        <v>91</v>
      </c>
      <c r="E114" s="156">
        <f>E80</f>
        <v>2166</v>
      </c>
      <c r="F114" s="156">
        <f>F80</f>
        <v>148</v>
      </c>
      <c r="G114" s="156">
        <f>G80</f>
        <v>15</v>
      </c>
      <c r="I114" s="103" t="s">
        <v>503</v>
      </c>
      <c r="J114" s="108">
        <f>bil_ec_22_23!E100</f>
        <v>25</v>
      </c>
      <c r="K114" s="108">
        <f>bil_ec_23_24!E78</f>
        <v>76</v>
      </c>
      <c r="L114" s="108">
        <f>E103</f>
        <v>1197</v>
      </c>
      <c r="M114" s="280">
        <f t="shared" si="3"/>
        <v>1298</v>
      </c>
      <c r="P114" s="86">
        <f>SUM(P107:P113)</f>
        <v>3786</v>
      </c>
    </row>
    <row r="115" spans="1:16">
      <c r="A115" s="279" t="s">
        <v>503</v>
      </c>
      <c r="B115" s="156" t="s">
        <v>15</v>
      </c>
      <c r="C115" s="156">
        <f>C103</f>
        <v>21</v>
      </c>
      <c r="D115" s="156">
        <f>D103</f>
        <v>51</v>
      </c>
      <c r="E115" s="156">
        <f>E103</f>
        <v>1197</v>
      </c>
      <c r="F115" s="156">
        <f>F103</f>
        <v>57</v>
      </c>
      <c r="G115" s="156">
        <f>G103</f>
        <v>19</v>
      </c>
      <c r="I115" s="109" t="s">
        <v>419</v>
      </c>
      <c r="J115" s="110">
        <f>bil_ec_22_23!E101</f>
        <v>2227</v>
      </c>
      <c r="K115" s="110">
        <f>bil_ec_23_24!E91</f>
        <v>2133</v>
      </c>
      <c r="L115" s="110">
        <f>E116</f>
        <v>3786</v>
      </c>
      <c r="M115" s="280">
        <f t="shared" si="3"/>
        <v>8146</v>
      </c>
    </row>
    <row r="116" spans="1:16">
      <c r="A116" s="204" t="s">
        <v>419</v>
      </c>
      <c r="B116" s="205" t="s">
        <v>21</v>
      </c>
      <c r="C116" s="206">
        <f>C119</f>
        <v>75</v>
      </c>
      <c r="D116" s="206">
        <f>D119</f>
        <v>162</v>
      </c>
      <c r="E116" s="206">
        <f>E119</f>
        <v>3786</v>
      </c>
      <c r="F116" s="206">
        <f>F119</f>
        <v>228</v>
      </c>
      <c r="G116" s="206">
        <f>G119</f>
        <v>52</v>
      </c>
    </row>
    <row r="117" spans="1:16">
      <c r="G117" s="92"/>
      <c r="J117" s="120" t="s">
        <v>1049</v>
      </c>
      <c r="K117" s="120" t="s">
        <v>1050</v>
      </c>
      <c r="L117" s="120" t="s">
        <v>1119</v>
      </c>
    </row>
    <row r="118" spans="1:16">
      <c r="G118" s="92"/>
      <c r="H118" s="111"/>
      <c r="I118" s="111"/>
      <c r="J118" s="110">
        <f>J115</f>
        <v>2227</v>
      </c>
      <c r="K118" s="110">
        <f>K115</f>
        <v>2133</v>
      </c>
      <c r="L118" s="110">
        <f>L115</f>
        <v>3786</v>
      </c>
      <c r="M118" s="280">
        <f>SUM(J118:L118)</f>
        <v>8146</v>
      </c>
    </row>
    <row r="119" spans="1:16">
      <c r="C119" s="92">
        <f>C24+C32+C37+C42+C56+C61+C81+C104</f>
        <v>75</v>
      </c>
      <c r="D119" s="92">
        <f>D24+D32+D37+D42+D56+D61+D81+D104</f>
        <v>162</v>
      </c>
      <c r="E119" s="92">
        <f>E24+E32+E37+E42+E56+E61+E81+E104</f>
        <v>3786</v>
      </c>
      <c r="F119" s="92">
        <f>F24+F32+F37+F42+F56+F61+F81+F104</f>
        <v>228</v>
      </c>
      <c r="G119" s="86">
        <f>G24+G32+G37+G42+G56+G61+G81+G104</f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7C43-2906-4556-9639-010EA3FCCCB7}">
  <dimension ref="A1:I165"/>
  <sheetViews>
    <sheetView topLeftCell="A137" workbookViewId="0">
      <selection activeCell="C148" sqref="C148"/>
    </sheetView>
  </sheetViews>
  <sheetFormatPr baseColWidth="10" defaultRowHeight="15"/>
  <cols>
    <col min="1" max="1" width="24.7109375" customWidth="1"/>
    <col min="2" max="2" width="38" customWidth="1"/>
    <col min="3" max="3" width="22" customWidth="1"/>
    <col min="4" max="4" width="19.42578125" customWidth="1"/>
    <col min="5" max="5" width="14.140625" customWidth="1"/>
    <col min="6" max="6" width="16.28515625" customWidth="1"/>
    <col min="7" max="7" width="22.85546875" customWidth="1"/>
    <col min="8" max="8" width="13" customWidth="1"/>
    <col min="9" max="9" width="18.140625" customWidth="1"/>
  </cols>
  <sheetData>
    <row r="1" spans="1:7">
      <c r="A1" s="421" t="s">
        <v>835</v>
      </c>
    </row>
    <row r="2" spans="1:7" ht="60" customHeight="1">
      <c r="A2" s="208" t="s">
        <v>794</v>
      </c>
      <c r="B2" s="208" t="s">
        <v>795</v>
      </c>
      <c r="C2" s="208" t="s">
        <v>797</v>
      </c>
      <c r="D2" s="208" t="s">
        <v>798</v>
      </c>
      <c r="E2" s="208" t="s">
        <v>799</v>
      </c>
      <c r="F2" s="208" t="s">
        <v>800</v>
      </c>
      <c r="G2" s="208" t="s">
        <v>801</v>
      </c>
    </row>
    <row r="3" spans="1:7">
      <c r="A3" s="416" t="s">
        <v>451</v>
      </c>
      <c r="B3" s="417" t="s">
        <v>554</v>
      </c>
      <c r="C3" s="396" t="s">
        <v>1147</v>
      </c>
      <c r="D3" s="418">
        <v>1</v>
      </c>
      <c r="E3" s="159">
        <v>1</v>
      </c>
      <c r="F3" s="418">
        <v>6</v>
      </c>
      <c r="G3" s="418" t="s">
        <v>806</v>
      </c>
    </row>
    <row r="4" spans="1:7">
      <c r="A4" s="416" t="s">
        <v>1122</v>
      </c>
      <c r="B4" s="417" t="s">
        <v>570</v>
      </c>
      <c r="C4" s="396" t="s">
        <v>426</v>
      </c>
      <c r="D4" s="418">
        <v>1</v>
      </c>
      <c r="E4" s="159">
        <v>1</v>
      </c>
      <c r="F4" s="418">
        <v>25</v>
      </c>
      <c r="G4" s="418" t="s">
        <v>806</v>
      </c>
    </row>
    <row r="5" spans="1:7">
      <c r="A5" s="416" t="s">
        <v>1047</v>
      </c>
      <c r="B5" s="417" t="s">
        <v>1123</v>
      </c>
      <c r="C5" s="396" t="s">
        <v>426</v>
      </c>
      <c r="D5" s="418">
        <v>1</v>
      </c>
      <c r="E5" s="159">
        <v>1</v>
      </c>
      <c r="F5" s="418">
        <v>18</v>
      </c>
      <c r="G5" s="418" t="s">
        <v>806</v>
      </c>
    </row>
    <row r="6" spans="1:7">
      <c r="A6" s="416" t="s">
        <v>1047</v>
      </c>
      <c r="B6" s="417" t="s">
        <v>1123</v>
      </c>
      <c r="C6" s="396" t="s">
        <v>1148</v>
      </c>
      <c r="D6" s="418">
        <v>1</v>
      </c>
      <c r="E6" s="159">
        <v>1</v>
      </c>
      <c r="F6" s="418">
        <v>25</v>
      </c>
      <c r="G6" s="418" t="s">
        <v>806</v>
      </c>
    </row>
    <row r="7" spans="1:7">
      <c r="A7" s="416" t="s">
        <v>1047</v>
      </c>
      <c r="B7" s="417" t="s">
        <v>1124</v>
      </c>
      <c r="C7" s="396" t="s">
        <v>654</v>
      </c>
      <c r="D7" s="418">
        <v>1</v>
      </c>
      <c r="E7" s="159">
        <v>1</v>
      </c>
      <c r="F7" s="418">
        <v>15</v>
      </c>
      <c r="G7" s="418" t="s">
        <v>806</v>
      </c>
    </row>
    <row r="8" spans="1:7">
      <c r="A8" s="416" t="s">
        <v>1125</v>
      </c>
      <c r="B8" s="417" t="s">
        <v>554</v>
      </c>
      <c r="C8" s="396" t="s">
        <v>428</v>
      </c>
      <c r="D8" s="418">
        <v>1</v>
      </c>
      <c r="E8" s="159">
        <v>1</v>
      </c>
      <c r="F8" s="418">
        <v>26</v>
      </c>
      <c r="G8" s="418" t="s">
        <v>806</v>
      </c>
    </row>
    <row r="9" spans="1:7">
      <c r="A9" s="416" t="s">
        <v>1125</v>
      </c>
      <c r="B9" s="417" t="s">
        <v>554</v>
      </c>
      <c r="C9" s="396" t="s">
        <v>426</v>
      </c>
      <c r="D9" s="418">
        <v>1</v>
      </c>
      <c r="E9" s="159">
        <v>1</v>
      </c>
      <c r="F9" s="418">
        <v>26</v>
      </c>
      <c r="G9" s="418" t="s">
        <v>806</v>
      </c>
    </row>
    <row r="10" spans="1:7">
      <c r="A10" s="416" t="s">
        <v>1126</v>
      </c>
      <c r="B10" s="417" t="s">
        <v>554</v>
      </c>
      <c r="C10" s="396" t="s">
        <v>579</v>
      </c>
      <c r="D10" s="418">
        <v>1</v>
      </c>
      <c r="E10" s="159">
        <v>1</v>
      </c>
      <c r="F10" s="418">
        <v>19</v>
      </c>
      <c r="G10" s="418" t="s">
        <v>806</v>
      </c>
    </row>
    <row r="11" spans="1:7">
      <c r="A11" s="416" t="s">
        <v>746</v>
      </c>
      <c r="B11" s="417" t="s">
        <v>1127</v>
      </c>
      <c r="C11" s="396" t="s">
        <v>579</v>
      </c>
      <c r="D11" s="418">
        <v>1</v>
      </c>
      <c r="E11" s="159">
        <v>1</v>
      </c>
      <c r="F11" s="418">
        <v>18</v>
      </c>
      <c r="G11" s="418" t="s">
        <v>806</v>
      </c>
    </row>
    <row r="12" spans="1:7">
      <c r="A12" s="416" t="s">
        <v>629</v>
      </c>
      <c r="B12" s="417" t="s">
        <v>1128</v>
      </c>
      <c r="C12" s="396" t="s">
        <v>1149</v>
      </c>
      <c r="D12" s="418">
        <v>1</v>
      </c>
      <c r="E12" s="159">
        <v>1</v>
      </c>
      <c r="F12" s="418">
        <v>24</v>
      </c>
      <c r="G12" s="418" t="s">
        <v>806</v>
      </c>
    </row>
    <row r="13" spans="1:7">
      <c r="A13" s="416" t="s">
        <v>629</v>
      </c>
      <c r="B13" s="417" t="s">
        <v>1128</v>
      </c>
      <c r="C13" s="396" t="s">
        <v>428</v>
      </c>
      <c r="D13" s="418">
        <v>1</v>
      </c>
      <c r="E13" s="159">
        <v>1</v>
      </c>
      <c r="F13" s="418">
        <v>30</v>
      </c>
      <c r="G13" s="418" t="s">
        <v>806</v>
      </c>
    </row>
    <row r="14" spans="1:7">
      <c r="A14" s="416" t="s">
        <v>1129</v>
      </c>
      <c r="B14" s="417" t="s">
        <v>1130</v>
      </c>
      <c r="C14" s="396" t="s">
        <v>428</v>
      </c>
      <c r="D14" s="418">
        <v>1</v>
      </c>
      <c r="E14" s="159">
        <v>1</v>
      </c>
      <c r="F14" s="418">
        <v>17</v>
      </c>
      <c r="G14" s="418" t="s">
        <v>806</v>
      </c>
    </row>
    <row r="15" spans="1:7">
      <c r="A15" s="416" t="s">
        <v>634</v>
      </c>
      <c r="B15" s="417" t="s">
        <v>1131</v>
      </c>
      <c r="C15" s="396" t="s">
        <v>654</v>
      </c>
      <c r="D15" s="418">
        <v>1</v>
      </c>
      <c r="E15" s="159">
        <v>1</v>
      </c>
      <c r="F15" s="418">
        <v>24</v>
      </c>
      <c r="G15" s="418" t="s">
        <v>806</v>
      </c>
    </row>
    <row r="16" spans="1:7">
      <c r="A16" s="416" t="s">
        <v>1132</v>
      </c>
      <c r="B16" s="417" t="s">
        <v>1133</v>
      </c>
      <c r="C16" s="396" t="s">
        <v>1149</v>
      </c>
      <c r="D16" s="418">
        <v>1</v>
      </c>
      <c r="E16" s="159">
        <v>1</v>
      </c>
      <c r="F16" s="418">
        <v>22</v>
      </c>
      <c r="G16" s="418" t="s">
        <v>806</v>
      </c>
    </row>
    <row r="17" spans="1:7">
      <c r="A17" s="416" t="s">
        <v>1132</v>
      </c>
      <c r="B17" s="417" t="s">
        <v>1133</v>
      </c>
      <c r="C17" s="396" t="s">
        <v>1149</v>
      </c>
      <c r="D17" s="418">
        <v>1</v>
      </c>
      <c r="E17" s="159">
        <v>1</v>
      </c>
      <c r="F17" s="418">
        <v>22</v>
      </c>
      <c r="G17" s="418" t="s">
        <v>806</v>
      </c>
    </row>
    <row r="18" spans="1:7">
      <c r="A18" s="416" t="s">
        <v>1132</v>
      </c>
      <c r="B18" s="417" t="s">
        <v>1133</v>
      </c>
      <c r="C18" s="396" t="s">
        <v>1149</v>
      </c>
      <c r="D18" s="418">
        <v>1</v>
      </c>
      <c r="E18" s="159">
        <v>1</v>
      </c>
      <c r="F18" s="418">
        <v>23</v>
      </c>
      <c r="G18" s="418" t="s">
        <v>806</v>
      </c>
    </row>
    <row r="19" spans="1:7">
      <c r="A19" s="416" t="s">
        <v>1132</v>
      </c>
      <c r="B19" s="417" t="s">
        <v>1134</v>
      </c>
      <c r="C19" s="396" t="s">
        <v>426</v>
      </c>
      <c r="D19" s="418">
        <v>1</v>
      </c>
      <c r="E19" s="159">
        <v>1</v>
      </c>
      <c r="F19" s="418">
        <v>24</v>
      </c>
      <c r="G19" s="418" t="s">
        <v>806</v>
      </c>
    </row>
    <row r="20" spans="1:7">
      <c r="A20" s="416" t="s">
        <v>1132</v>
      </c>
      <c r="B20" s="417" t="s">
        <v>1134</v>
      </c>
      <c r="C20" s="396" t="s">
        <v>428</v>
      </c>
      <c r="D20" s="418">
        <v>1</v>
      </c>
      <c r="E20" s="159">
        <v>1</v>
      </c>
      <c r="F20" s="418">
        <v>19</v>
      </c>
      <c r="G20" s="418" t="s">
        <v>806</v>
      </c>
    </row>
    <row r="21" spans="1:7">
      <c r="A21" s="416" t="s">
        <v>1135</v>
      </c>
      <c r="B21" s="417" t="s">
        <v>1130</v>
      </c>
      <c r="C21" s="396" t="s">
        <v>579</v>
      </c>
      <c r="D21" s="418">
        <v>1</v>
      </c>
      <c r="E21" s="159">
        <v>1</v>
      </c>
      <c r="F21" s="418">
        <v>24</v>
      </c>
      <c r="G21" s="418" t="s">
        <v>806</v>
      </c>
    </row>
    <row r="22" spans="1:7">
      <c r="A22" s="416" t="s">
        <v>727</v>
      </c>
      <c r="B22" s="417" t="s">
        <v>1136</v>
      </c>
      <c r="C22" s="396" t="s">
        <v>579</v>
      </c>
      <c r="D22" s="418">
        <v>1</v>
      </c>
      <c r="E22" s="159">
        <v>1</v>
      </c>
      <c r="F22" s="418">
        <v>27</v>
      </c>
      <c r="G22" s="418" t="s">
        <v>806</v>
      </c>
    </row>
    <row r="23" spans="1:7">
      <c r="A23" s="416" t="s">
        <v>828</v>
      </c>
      <c r="B23" s="417" t="s">
        <v>1137</v>
      </c>
      <c r="C23" s="396" t="s">
        <v>579</v>
      </c>
      <c r="D23" s="418">
        <v>1</v>
      </c>
      <c r="E23" s="159">
        <v>1</v>
      </c>
      <c r="F23" s="418">
        <v>25</v>
      </c>
      <c r="G23" s="418" t="s">
        <v>806</v>
      </c>
    </row>
    <row r="24" spans="1:7">
      <c r="A24" s="416" t="s">
        <v>1138</v>
      </c>
      <c r="B24" s="417" t="s">
        <v>811</v>
      </c>
      <c r="C24" s="396" t="s">
        <v>1150</v>
      </c>
      <c r="D24" s="418">
        <v>1</v>
      </c>
      <c r="E24" s="159">
        <v>1</v>
      </c>
      <c r="F24" s="418">
        <v>25</v>
      </c>
      <c r="G24" s="418" t="s">
        <v>806</v>
      </c>
    </row>
    <row r="25" spans="1:7">
      <c r="A25" s="416" t="s">
        <v>1139</v>
      </c>
      <c r="B25" s="417" t="s">
        <v>583</v>
      </c>
      <c r="C25" s="396" t="s">
        <v>488</v>
      </c>
      <c r="D25" s="418">
        <v>1</v>
      </c>
      <c r="E25" s="159">
        <v>1</v>
      </c>
      <c r="F25" s="418">
        <v>22</v>
      </c>
      <c r="G25" s="418" t="s">
        <v>806</v>
      </c>
    </row>
    <row r="26" spans="1:7">
      <c r="A26" s="416" t="s">
        <v>1140</v>
      </c>
      <c r="B26" s="417" t="s">
        <v>1141</v>
      </c>
      <c r="C26" s="396" t="s">
        <v>579</v>
      </c>
      <c r="D26" s="418">
        <v>1</v>
      </c>
      <c r="E26" s="159">
        <v>1</v>
      </c>
      <c r="F26" s="418">
        <v>23</v>
      </c>
      <c r="G26" s="418" t="s">
        <v>806</v>
      </c>
    </row>
    <row r="27" spans="1:7">
      <c r="A27" s="416" t="s">
        <v>1140</v>
      </c>
      <c r="B27" s="417" t="s">
        <v>1141</v>
      </c>
      <c r="C27" s="396" t="s">
        <v>581</v>
      </c>
      <c r="D27" s="418">
        <v>1</v>
      </c>
      <c r="E27" s="159">
        <v>1</v>
      </c>
      <c r="F27" s="418">
        <v>22</v>
      </c>
      <c r="G27" s="418" t="s">
        <v>806</v>
      </c>
    </row>
    <row r="28" spans="1:7">
      <c r="A28" s="416" t="s">
        <v>1142</v>
      </c>
      <c r="B28" s="417" t="s">
        <v>810</v>
      </c>
      <c r="C28" s="396" t="s">
        <v>579</v>
      </c>
      <c r="D28" s="418">
        <v>1</v>
      </c>
      <c r="E28" s="159">
        <v>1</v>
      </c>
      <c r="F28" s="418">
        <v>23</v>
      </c>
      <c r="G28" s="418" t="s">
        <v>806</v>
      </c>
    </row>
    <row r="29" spans="1:7">
      <c r="A29" s="416" t="s">
        <v>1143</v>
      </c>
      <c r="B29" s="417" t="s">
        <v>1144</v>
      </c>
      <c r="C29" s="396" t="s">
        <v>579</v>
      </c>
      <c r="D29" s="418">
        <v>1</v>
      </c>
      <c r="E29" s="159">
        <v>1</v>
      </c>
      <c r="F29" s="418">
        <v>22</v>
      </c>
      <c r="G29" s="418" t="s">
        <v>806</v>
      </c>
    </row>
    <row r="30" spans="1:7">
      <c r="A30" s="416" t="s">
        <v>635</v>
      </c>
      <c r="B30" s="417" t="s">
        <v>1145</v>
      </c>
      <c r="C30" s="396" t="s">
        <v>579</v>
      </c>
      <c r="D30" s="418">
        <v>1</v>
      </c>
      <c r="E30" s="159">
        <v>1</v>
      </c>
      <c r="F30" s="418">
        <v>18</v>
      </c>
      <c r="G30" s="418" t="s">
        <v>806</v>
      </c>
    </row>
    <row r="31" spans="1:7">
      <c r="A31" s="391" t="s">
        <v>1146</v>
      </c>
      <c r="B31" s="392" t="s">
        <v>554</v>
      </c>
      <c r="C31" s="393" t="s">
        <v>1151</v>
      </c>
      <c r="D31" s="394">
        <v>1</v>
      </c>
      <c r="E31" s="254">
        <v>1</v>
      </c>
      <c r="F31" s="394">
        <v>20</v>
      </c>
      <c r="G31" s="394" t="s">
        <v>806</v>
      </c>
    </row>
    <row r="32" spans="1:7">
      <c r="D32">
        <f>SUM(D3:D31)</f>
        <v>29</v>
      </c>
      <c r="E32">
        <f>SUM(E3:E31)</f>
        <v>29</v>
      </c>
      <c r="F32">
        <f>SUM(F3:F31)</f>
        <v>634</v>
      </c>
    </row>
    <row r="33" spans="1:7">
      <c r="C33" s="90" t="s">
        <v>1152</v>
      </c>
      <c r="D33">
        <f>D32-D31</f>
        <v>28</v>
      </c>
      <c r="E33">
        <f>E32-E31</f>
        <v>28</v>
      </c>
      <c r="F33">
        <f>F32-F31</f>
        <v>614</v>
      </c>
    </row>
    <row r="34" spans="1:7">
      <c r="A34" s="395"/>
    </row>
    <row r="35" spans="1:7">
      <c r="A35" s="420" t="s">
        <v>1153</v>
      </c>
    </row>
    <row r="37" spans="1:7" ht="45">
      <c r="A37" s="413" t="s">
        <v>1</v>
      </c>
      <c r="B37" s="413" t="s">
        <v>882</v>
      </c>
      <c r="C37" s="413" t="s">
        <v>937</v>
      </c>
      <c r="D37" s="413" t="s">
        <v>884</v>
      </c>
      <c r="E37" s="413" t="s">
        <v>885</v>
      </c>
      <c r="F37" s="413" t="s">
        <v>938</v>
      </c>
      <c r="G37" s="413" t="s">
        <v>887</v>
      </c>
    </row>
    <row r="38" spans="1:7">
      <c r="A38" s="396" t="s">
        <v>1165</v>
      </c>
      <c r="B38" s="423" t="s">
        <v>1166</v>
      </c>
      <c r="C38" s="425" t="s">
        <v>428</v>
      </c>
      <c r="D38" s="424">
        <v>2</v>
      </c>
      <c r="E38" s="424">
        <v>1</v>
      </c>
      <c r="F38" s="424">
        <v>24</v>
      </c>
      <c r="G38" s="423" t="s">
        <v>891</v>
      </c>
    </row>
    <row r="39" spans="1:7">
      <c r="A39" s="396" t="s">
        <v>1165</v>
      </c>
      <c r="B39" s="423" t="s">
        <v>1166</v>
      </c>
      <c r="C39" s="425" t="s">
        <v>423</v>
      </c>
      <c r="D39" s="424">
        <v>2</v>
      </c>
      <c r="E39" s="424">
        <v>1</v>
      </c>
      <c r="F39" s="424">
        <v>23</v>
      </c>
      <c r="G39" s="423" t="s">
        <v>891</v>
      </c>
    </row>
    <row r="40" spans="1:7">
      <c r="A40" s="396" t="s">
        <v>640</v>
      </c>
      <c r="B40" s="423" t="s">
        <v>1167</v>
      </c>
      <c r="C40" s="425" t="s">
        <v>428</v>
      </c>
      <c r="D40" s="424">
        <v>2</v>
      </c>
      <c r="E40" s="424">
        <v>1</v>
      </c>
      <c r="F40" s="424">
        <v>24</v>
      </c>
      <c r="G40" s="423" t="s">
        <v>891</v>
      </c>
    </row>
    <row r="41" spans="1:7">
      <c r="A41" s="423" t="s">
        <v>640</v>
      </c>
      <c r="B41" s="423" t="s">
        <v>1167</v>
      </c>
      <c r="C41" s="425" t="s">
        <v>428</v>
      </c>
      <c r="D41" s="424">
        <v>2</v>
      </c>
      <c r="E41" s="424">
        <v>1</v>
      </c>
      <c r="F41" s="424">
        <v>25</v>
      </c>
      <c r="G41" s="423" t="s">
        <v>891</v>
      </c>
    </row>
    <row r="42" spans="1:7">
      <c r="A42" s="423" t="s">
        <v>640</v>
      </c>
      <c r="B42" s="423" t="s">
        <v>1168</v>
      </c>
      <c r="C42" s="425" t="s">
        <v>1160</v>
      </c>
      <c r="D42" s="424">
        <v>2</v>
      </c>
      <c r="E42" s="424">
        <v>1</v>
      </c>
      <c r="F42" s="424">
        <v>16</v>
      </c>
      <c r="G42" s="423" t="s">
        <v>891</v>
      </c>
    </row>
    <row r="43" spans="1:7">
      <c r="A43" s="423" t="s">
        <v>640</v>
      </c>
      <c r="B43" s="423" t="s">
        <v>1167</v>
      </c>
      <c r="C43" s="425" t="s">
        <v>428</v>
      </c>
      <c r="D43" s="424">
        <v>2</v>
      </c>
      <c r="E43" s="424">
        <v>1</v>
      </c>
      <c r="F43" s="424">
        <v>24</v>
      </c>
      <c r="G43" s="423" t="s">
        <v>891</v>
      </c>
    </row>
    <row r="44" spans="1:7">
      <c r="A44" s="423" t="s">
        <v>892</v>
      </c>
      <c r="B44" s="423" t="s">
        <v>959</v>
      </c>
      <c r="C44" s="425" t="s">
        <v>896</v>
      </c>
      <c r="D44" s="424">
        <v>1</v>
      </c>
      <c r="E44" s="424">
        <v>1</v>
      </c>
      <c r="F44" s="424">
        <v>26</v>
      </c>
      <c r="G44" s="423" t="s">
        <v>891</v>
      </c>
    </row>
    <row r="45" spans="1:7">
      <c r="A45" s="423" t="s">
        <v>892</v>
      </c>
      <c r="B45" s="423" t="s">
        <v>959</v>
      </c>
      <c r="C45" s="425" t="s">
        <v>896</v>
      </c>
      <c r="D45" s="424">
        <v>1</v>
      </c>
      <c r="E45" s="424">
        <v>1</v>
      </c>
      <c r="F45" s="424">
        <v>26</v>
      </c>
      <c r="G45" s="423" t="s">
        <v>891</v>
      </c>
    </row>
    <row r="46" spans="1:7">
      <c r="A46" s="423" t="s">
        <v>892</v>
      </c>
      <c r="B46" s="423" t="s">
        <v>959</v>
      </c>
      <c r="C46" s="425" t="s">
        <v>897</v>
      </c>
      <c r="D46" s="424">
        <v>1</v>
      </c>
      <c r="E46" s="424">
        <v>1</v>
      </c>
      <c r="F46" s="424">
        <v>25</v>
      </c>
      <c r="G46" s="423" t="s">
        <v>891</v>
      </c>
    </row>
    <row r="47" spans="1:7">
      <c r="A47" s="423" t="s">
        <v>892</v>
      </c>
      <c r="B47" s="423" t="s">
        <v>959</v>
      </c>
      <c r="C47" s="425" t="s">
        <v>897</v>
      </c>
      <c r="D47" s="424">
        <v>1</v>
      </c>
      <c r="E47" s="424">
        <v>1</v>
      </c>
      <c r="F47" s="424">
        <v>26</v>
      </c>
      <c r="G47" s="423" t="s">
        <v>891</v>
      </c>
    </row>
    <row r="48" spans="1:7">
      <c r="A48" s="423" t="s">
        <v>892</v>
      </c>
      <c r="B48" s="423" t="s">
        <v>959</v>
      </c>
      <c r="C48" s="425" t="s">
        <v>428</v>
      </c>
      <c r="D48" s="424">
        <v>1</v>
      </c>
      <c r="E48" s="424">
        <v>1</v>
      </c>
      <c r="F48" s="424">
        <v>26</v>
      </c>
      <c r="G48" s="423" t="s">
        <v>891</v>
      </c>
    </row>
    <row r="49" spans="1:9">
      <c r="A49" s="423" t="s">
        <v>892</v>
      </c>
      <c r="B49" s="423" t="s">
        <v>959</v>
      </c>
      <c r="C49" s="425" t="s">
        <v>1161</v>
      </c>
      <c r="D49" s="424">
        <v>1</v>
      </c>
      <c r="E49" s="424">
        <v>1</v>
      </c>
      <c r="F49" s="424">
        <v>22</v>
      </c>
      <c r="G49" s="423" t="s">
        <v>891</v>
      </c>
    </row>
    <row r="50" spans="1:9">
      <c r="A50" s="423" t="s">
        <v>892</v>
      </c>
      <c r="B50" s="423" t="s">
        <v>959</v>
      </c>
      <c r="C50" s="425" t="s">
        <v>632</v>
      </c>
      <c r="D50" s="424">
        <v>1</v>
      </c>
      <c r="E50" s="424">
        <v>1</v>
      </c>
      <c r="F50" s="424">
        <v>21</v>
      </c>
      <c r="G50" s="423" t="s">
        <v>891</v>
      </c>
    </row>
    <row r="51" spans="1:9">
      <c r="A51" s="423" t="s">
        <v>892</v>
      </c>
      <c r="B51" s="423" t="s">
        <v>959</v>
      </c>
      <c r="C51" s="425" t="s">
        <v>426</v>
      </c>
      <c r="D51" s="424">
        <v>1</v>
      </c>
      <c r="E51" s="424">
        <v>1</v>
      </c>
      <c r="F51" s="424">
        <v>26</v>
      </c>
      <c r="G51" s="423" t="s">
        <v>891</v>
      </c>
    </row>
    <row r="52" spans="1:9">
      <c r="A52" s="423" t="s">
        <v>892</v>
      </c>
      <c r="B52" s="423" t="s">
        <v>959</v>
      </c>
      <c r="C52" s="425" t="s">
        <v>423</v>
      </c>
      <c r="D52" s="424">
        <v>1</v>
      </c>
      <c r="E52" s="424">
        <v>1</v>
      </c>
      <c r="F52" s="424">
        <v>25</v>
      </c>
      <c r="G52" s="423" t="s">
        <v>891</v>
      </c>
    </row>
    <row r="53" spans="1:9">
      <c r="A53" s="423" t="s">
        <v>892</v>
      </c>
      <c r="B53" s="423" t="s">
        <v>959</v>
      </c>
      <c r="C53" s="425" t="s">
        <v>428</v>
      </c>
      <c r="D53" s="424">
        <v>1</v>
      </c>
      <c r="E53" s="424">
        <v>1</v>
      </c>
      <c r="F53" s="424">
        <v>26</v>
      </c>
      <c r="G53" s="423" t="s">
        <v>891</v>
      </c>
    </row>
    <row r="54" spans="1:9">
      <c r="A54" s="423" t="s">
        <v>892</v>
      </c>
      <c r="B54" s="423" t="s">
        <v>959</v>
      </c>
      <c r="C54" s="425" t="s">
        <v>423</v>
      </c>
      <c r="D54" s="424">
        <v>1</v>
      </c>
      <c r="E54" s="424">
        <v>1</v>
      </c>
      <c r="F54" s="424">
        <v>25</v>
      </c>
      <c r="G54" s="423" t="s">
        <v>891</v>
      </c>
    </row>
    <row r="55" spans="1:9">
      <c r="A55" s="423" t="s">
        <v>892</v>
      </c>
      <c r="B55" s="423" t="s">
        <v>959</v>
      </c>
      <c r="C55" s="425" t="s">
        <v>426</v>
      </c>
      <c r="D55" s="424">
        <v>1</v>
      </c>
      <c r="E55" s="424">
        <v>1</v>
      </c>
      <c r="F55" s="424">
        <v>27</v>
      </c>
      <c r="G55" s="423" t="s">
        <v>891</v>
      </c>
      <c r="I55">
        <f>SUM(F38:F52)</f>
        <v>359</v>
      </c>
    </row>
    <row r="56" spans="1:9">
      <c r="A56" s="423" t="s">
        <v>547</v>
      </c>
      <c r="B56" s="423" t="s">
        <v>1169</v>
      </c>
      <c r="C56" s="425" t="s">
        <v>424</v>
      </c>
      <c r="D56" s="424">
        <v>2</v>
      </c>
      <c r="E56" s="424">
        <v>1</v>
      </c>
      <c r="F56" s="424">
        <v>22</v>
      </c>
      <c r="G56" s="423" t="s">
        <v>891</v>
      </c>
      <c r="I56">
        <f>I55+F113+F114</f>
        <v>404</v>
      </c>
    </row>
    <row r="57" spans="1:9">
      <c r="A57" s="423" t="s">
        <v>547</v>
      </c>
      <c r="B57" s="423" t="s">
        <v>1169</v>
      </c>
      <c r="C57" s="425" t="s">
        <v>632</v>
      </c>
      <c r="D57" s="424">
        <v>2</v>
      </c>
      <c r="E57" s="424">
        <v>1</v>
      </c>
      <c r="F57" s="424">
        <v>23</v>
      </c>
      <c r="G57" s="423" t="s">
        <v>891</v>
      </c>
    </row>
    <row r="58" spans="1:9">
      <c r="A58" s="423" t="s">
        <v>547</v>
      </c>
      <c r="B58" s="423" t="s">
        <v>1169</v>
      </c>
      <c r="C58" s="425" t="s">
        <v>424</v>
      </c>
      <c r="D58" s="424">
        <v>2</v>
      </c>
      <c r="E58" s="424">
        <v>1</v>
      </c>
      <c r="F58" s="424">
        <v>23</v>
      </c>
      <c r="G58" s="423" t="s">
        <v>891</v>
      </c>
    </row>
    <row r="59" spans="1:9">
      <c r="A59" s="423" t="s">
        <v>547</v>
      </c>
      <c r="B59" s="423" t="s">
        <v>1169</v>
      </c>
      <c r="C59" s="425" t="s">
        <v>632</v>
      </c>
      <c r="D59" s="424">
        <v>2</v>
      </c>
      <c r="E59" s="424">
        <v>1</v>
      </c>
      <c r="F59" s="424">
        <v>24</v>
      </c>
      <c r="G59" s="423" t="s">
        <v>891</v>
      </c>
    </row>
    <row r="60" spans="1:9">
      <c r="A60" s="423" t="s">
        <v>591</v>
      </c>
      <c r="B60" s="423" t="s">
        <v>589</v>
      </c>
      <c r="C60" s="425" t="s">
        <v>424</v>
      </c>
      <c r="D60" s="424">
        <v>2</v>
      </c>
      <c r="E60" s="424">
        <v>1</v>
      </c>
      <c r="F60" s="424">
        <v>24</v>
      </c>
      <c r="G60" s="423" t="s">
        <v>891</v>
      </c>
    </row>
    <row r="61" spans="1:9">
      <c r="A61" s="423" t="s">
        <v>591</v>
      </c>
      <c r="B61" s="423" t="s">
        <v>589</v>
      </c>
      <c r="C61" s="425" t="s">
        <v>427</v>
      </c>
      <c r="D61" s="424">
        <v>2</v>
      </c>
      <c r="E61" s="424">
        <v>1</v>
      </c>
      <c r="F61" s="424">
        <v>23</v>
      </c>
      <c r="G61" s="423" t="s">
        <v>891</v>
      </c>
    </row>
    <row r="62" spans="1:9">
      <c r="A62" s="423" t="s">
        <v>638</v>
      </c>
      <c r="B62" s="423" t="s">
        <v>1170</v>
      </c>
      <c r="C62" s="425" t="s">
        <v>423</v>
      </c>
      <c r="D62" s="424">
        <v>1</v>
      </c>
      <c r="E62" s="424">
        <v>1</v>
      </c>
      <c r="F62" s="424">
        <v>22</v>
      </c>
      <c r="G62" s="423" t="s">
        <v>891</v>
      </c>
    </row>
    <row r="63" spans="1:9">
      <c r="A63" s="423" t="s">
        <v>638</v>
      </c>
      <c r="B63" s="423" t="s">
        <v>1170</v>
      </c>
      <c r="C63" s="425" t="s">
        <v>423</v>
      </c>
      <c r="D63" s="424">
        <v>1</v>
      </c>
      <c r="E63" s="424">
        <v>1</v>
      </c>
      <c r="F63" s="424">
        <v>23</v>
      </c>
      <c r="G63" s="423" t="s">
        <v>891</v>
      </c>
    </row>
    <row r="64" spans="1:9">
      <c r="A64" s="423" t="s">
        <v>626</v>
      </c>
      <c r="B64" s="423" t="s">
        <v>1171</v>
      </c>
      <c r="C64" s="425" t="s">
        <v>426</v>
      </c>
      <c r="D64" s="424">
        <v>2</v>
      </c>
      <c r="E64" s="424">
        <v>1</v>
      </c>
      <c r="F64" s="424">
        <v>26</v>
      </c>
      <c r="G64" s="423" t="s">
        <v>891</v>
      </c>
    </row>
    <row r="65" spans="1:7">
      <c r="A65" s="423" t="s">
        <v>568</v>
      </c>
      <c r="B65" s="423" t="s">
        <v>1172</v>
      </c>
      <c r="C65" s="425" t="s">
        <v>428</v>
      </c>
      <c r="D65" s="424">
        <v>2</v>
      </c>
      <c r="E65" s="424">
        <v>1</v>
      </c>
      <c r="F65" s="424">
        <v>25</v>
      </c>
      <c r="G65" s="423" t="s">
        <v>891</v>
      </c>
    </row>
    <row r="66" spans="1:7">
      <c r="A66" s="423" t="s">
        <v>612</v>
      </c>
      <c r="B66" s="423" t="s">
        <v>1173</v>
      </c>
      <c r="C66" s="425" t="s">
        <v>444</v>
      </c>
      <c r="D66" s="424">
        <v>1</v>
      </c>
      <c r="E66" s="424">
        <v>1</v>
      </c>
      <c r="F66" s="424">
        <v>30</v>
      </c>
      <c r="G66" s="423" t="s">
        <v>891</v>
      </c>
    </row>
    <row r="67" spans="1:7">
      <c r="A67" s="423" t="s">
        <v>612</v>
      </c>
      <c r="B67" s="423" t="s">
        <v>1173</v>
      </c>
      <c r="C67" s="425" t="s">
        <v>444</v>
      </c>
      <c r="D67" s="424">
        <v>1</v>
      </c>
      <c r="E67" s="424">
        <v>1</v>
      </c>
      <c r="F67" s="424">
        <v>30</v>
      </c>
      <c r="G67" s="423" t="s">
        <v>891</v>
      </c>
    </row>
    <row r="68" spans="1:7">
      <c r="A68" s="423" t="s">
        <v>612</v>
      </c>
      <c r="B68" s="423" t="s">
        <v>1174</v>
      </c>
      <c r="C68" s="425" t="s">
        <v>424</v>
      </c>
      <c r="D68" s="424">
        <v>1</v>
      </c>
      <c r="E68" s="424">
        <v>1</v>
      </c>
      <c r="F68" s="424">
        <v>24</v>
      </c>
      <c r="G68" s="423" t="s">
        <v>891</v>
      </c>
    </row>
    <row r="69" spans="1:7">
      <c r="A69" s="423" t="s">
        <v>612</v>
      </c>
      <c r="B69" s="423" t="s">
        <v>1174</v>
      </c>
      <c r="C69" s="425" t="s">
        <v>427</v>
      </c>
      <c r="D69" s="424">
        <v>1</v>
      </c>
      <c r="E69" s="424">
        <v>1</v>
      </c>
      <c r="F69" s="424">
        <v>26</v>
      </c>
      <c r="G69" s="423" t="s">
        <v>891</v>
      </c>
    </row>
    <row r="70" spans="1:7">
      <c r="A70" s="423" t="s">
        <v>612</v>
      </c>
      <c r="B70" s="423" t="s">
        <v>1174</v>
      </c>
      <c r="C70" s="425" t="s">
        <v>423</v>
      </c>
      <c r="D70" s="424">
        <v>1</v>
      </c>
      <c r="E70" s="424">
        <v>1</v>
      </c>
      <c r="F70" s="424">
        <v>26</v>
      </c>
      <c r="G70" s="423" t="s">
        <v>891</v>
      </c>
    </row>
    <row r="71" spans="1:7">
      <c r="A71" s="423" t="s">
        <v>612</v>
      </c>
      <c r="B71" s="423" t="s">
        <v>1174</v>
      </c>
      <c r="C71" s="425" t="s">
        <v>426</v>
      </c>
      <c r="D71" s="424">
        <v>1</v>
      </c>
      <c r="E71" s="424">
        <v>1</v>
      </c>
      <c r="F71" s="424">
        <v>26</v>
      </c>
      <c r="G71" s="423" t="s">
        <v>891</v>
      </c>
    </row>
    <row r="72" spans="1:7">
      <c r="A72" s="423" t="s">
        <v>612</v>
      </c>
      <c r="B72" s="423" t="s">
        <v>1175</v>
      </c>
      <c r="C72" s="425" t="s">
        <v>424</v>
      </c>
      <c r="D72" s="424">
        <v>2</v>
      </c>
      <c r="E72" s="424">
        <v>1</v>
      </c>
      <c r="F72" s="424">
        <v>20</v>
      </c>
      <c r="G72" s="423" t="s">
        <v>891</v>
      </c>
    </row>
    <row r="73" spans="1:7">
      <c r="A73" s="423" t="s">
        <v>612</v>
      </c>
      <c r="B73" s="423" t="s">
        <v>1175</v>
      </c>
      <c r="C73" s="425" t="s">
        <v>427</v>
      </c>
      <c r="D73" s="424">
        <v>2</v>
      </c>
      <c r="E73" s="424">
        <v>1</v>
      </c>
      <c r="F73" s="424">
        <v>22</v>
      </c>
      <c r="G73" s="423" t="s">
        <v>891</v>
      </c>
    </row>
    <row r="74" spans="1:7">
      <c r="A74" s="423" t="s">
        <v>612</v>
      </c>
      <c r="B74" s="423" t="s">
        <v>1176</v>
      </c>
      <c r="C74" s="425" t="s">
        <v>426</v>
      </c>
      <c r="D74" s="424">
        <v>2</v>
      </c>
      <c r="E74" s="424">
        <v>1</v>
      </c>
      <c r="F74" s="424">
        <v>24</v>
      </c>
      <c r="G74" s="423" t="s">
        <v>891</v>
      </c>
    </row>
    <row r="75" spans="1:7">
      <c r="A75" s="423" t="s">
        <v>612</v>
      </c>
      <c r="B75" s="423" t="s">
        <v>1177</v>
      </c>
      <c r="C75" s="425" t="s">
        <v>426</v>
      </c>
      <c r="D75" s="424">
        <v>2</v>
      </c>
      <c r="E75" s="424">
        <v>1</v>
      </c>
      <c r="F75" s="424">
        <v>23</v>
      </c>
      <c r="G75" s="423" t="s">
        <v>891</v>
      </c>
    </row>
    <row r="76" spans="1:7">
      <c r="A76" s="423" t="s">
        <v>612</v>
      </c>
      <c r="B76" s="423" t="s">
        <v>1174</v>
      </c>
      <c r="C76" s="425" t="s">
        <v>428</v>
      </c>
      <c r="D76" s="424">
        <v>2</v>
      </c>
      <c r="E76" s="424">
        <v>1</v>
      </c>
      <c r="F76" s="424">
        <v>27</v>
      </c>
      <c r="G76" s="423" t="s">
        <v>891</v>
      </c>
    </row>
    <row r="77" spans="1:7">
      <c r="A77" s="423" t="s">
        <v>612</v>
      </c>
      <c r="B77" s="423" t="s">
        <v>1176</v>
      </c>
      <c r="C77" s="425" t="s">
        <v>426</v>
      </c>
      <c r="D77" s="424">
        <v>2</v>
      </c>
      <c r="E77" s="424">
        <v>1</v>
      </c>
      <c r="F77" s="424">
        <v>24</v>
      </c>
      <c r="G77" s="423" t="s">
        <v>891</v>
      </c>
    </row>
    <row r="78" spans="1:7">
      <c r="A78" s="423" t="s">
        <v>612</v>
      </c>
      <c r="B78" s="423" t="s">
        <v>1178</v>
      </c>
      <c r="C78" s="425" t="s">
        <v>896</v>
      </c>
      <c r="D78" s="424">
        <v>1</v>
      </c>
      <c r="E78" s="424">
        <v>1</v>
      </c>
      <c r="F78" s="424">
        <v>24</v>
      </c>
      <c r="G78" s="423" t="s">
        <v>891</v>
      </c>
    </row>
    <row r="79" spans="1:7" ht="30">
      <c r="A79" s="423" t="s">
        <v>612</v>
      </c>
      <c r="B79" s="423" t="s">
        <v>1179</v>
      </c>
      <c r="C79" s="425" t="s">
        <v>896</v>
      </c>
      <c r="D79" s="424">
        <v>1</v>
      </c>
      <c r="E79" s="424">
        <v>1</v>
      </c>
      <c r="F79" s="424">
        <v>22</v>
      </c>
      <c r="G79" s="423" t="s">
        <v>891</v>
      </c>
    </row>
    <row r="80" spans="1:7">
      <c r="A80" s="423" t="s">
        <v>612</v>
      </c>
      <c r="B80" s="423" t="s">
        <v>1176</v>
      </c>
      <c r="C80" s="425" t="s">
        <v>427</v>
      </c>
      <c r="D80" s="424">
        <v>2</v>
      </c>
      <c r="E80" s="424">
        <v>1</v>
      </c>
      <c r="F80" s="424">
        <v>24</v>
      </c>
      <c r="G80" s="423" t="s">
        <v>891</v>
      </c>
    </row>
    <row r="81" spans="1:7" ht="30">
      <c r="A81" s="423" t="s">
        <v>612</v>
      </c>
      <c r="B81" s="423" t="s">
        <v>1179</v>
      </c>
      <c r="C81" s="425" t="s">
        <v>897</v>
      </c>
      <c r="D81" s="424">
        <v>2</v>
      </c>
      <c r="E81" s="424">
        <v>1</v>
      </c>
      <c r="F81" s="424">
        <v>22</v>
      </c>
      <c r="G81" s="423" t="s">
        <v>891</v>
      </c>
    </row>
    <row r="82" spans="1:7">
      <c r="A82" s="423" t="s">
        <v>612</v>
      </c>
      <c r="B82" s="423" t="s">
        <v>1180</v>
      </c>
      <c r="C82" s="425" t="s">
        <v>1162</v>
      </c>
      <c r="D82" s="424">
        <v>2</v>
      </c>
      <c r="E82" s="424">
        <v>1</v>
      </c>
      <c r="F82" s="424">
        <v>19</v>
      </c>
      <c r="G82" s="423" t="s">
        <v>891</v>
      </c>
    </row>
    <row r="83" spans="1:7">
      <c r="A83" s="423" t="s">
        <v>612</v>
      </c>
      <c r="B83" s="423" t="s">
        <v>1178</v>
      </c>
      <c r="C83" s="425" t="s">
        <v>426</v>
      </c>
      <c r="D83" s="424">
        <v>2</v>
      </c>
      <c r="E83" s="424">
        <v>1</v>
      </c>
      <c r="F83" s="424">
        <v>26</v>
      </c>
      <c r="G83" s="423" t="s">
        <v>891</v>
      </c>
    </row>
    <row r="84" spans="1:7">
      <c r="A84" s="423" t="s">
        <v>612</v>
      </c>
      <c r="B84" s="423" t="s">
        <v>1181</v>
      </c>
      <c r="C84" s="425" t="s">
        <v>427</v>
      </c>
      <c r="D84" s="424">
        <v>2</v>
      </c>
      <c r="E84" s="424">
        <v>1</v>
      </c>
      <c r="F84" s="424">
        <v>20</v>
      </c>
      <c r="G84" s="423" t="s">
        <v>891</v>
      </c>
    </row>
    <row r="85" spans="1:7">
      <c r="A85" s="423" t="s">
        <v>612</v>
      </c>
      <c r="B85" s="423" t="s">
        <v>1182</v>
      </c>
      <c r="C85" s="425" t="s">
        <v>428</v>
      </c>
      <c r="D85" s="424">
        <v>1</v>
      </c>
      <c r="E85" s="424">
        <v>1</v>
      </c>
      <c r="F85" s="424">
        <v>24</v>
      </c>
      <c r="G85" s="423" t="s">
        <v>891</v>
      </c>
    </row>
    <row r="86" spans="1:7">
      <c r="A86" s="423" t="s">
        <v>612</v>
      </c>
      <c r="B86" s="423" t="s">
        <v>1183</v>
      </c>
      <c r="C86" s="425" t="s">
        <v>423</v>
      </c>
      <c r="D86" s="424">
        <v>2</v>
      </c>
      <c r="E86" s="424">
        <v>1</v>
      </c>
      <c r="F86" s="424">
        <v>19</v>
      </c>
      <c r="G86" s="423" t="s">
        <v>891</v>
      </c>
    </row>
    <row r="87" spans="1:7" ht="30">
      <c r="A87" s="423" t="s">
        <v>612</v>
      </c>
      <c r="B87" s="423" t="s">
        <v>1179</v>
      </c>
      <c r="C87" s="425" t="s">
        <v>426</v>
      </c>
      <c r="D87" s="424">
        <v>2</v>
      </c>
      <c r="E87" s="424">
        <v>1</v>
      </c>
      <c r="F87" s="424">
        <v>19</v>
      </c>
      <c r="G87" s="423" t="s">
        <v>891</v>
      </c>
    </row>
    <row r="88" spans="1:7" ht="30">
      <c r="A88" s="423" t="s">
        <v>612</v>
      </c>
      <c r="B88" s="423" t="s">
        <v>1179</v>
      </c>
      <c r="C88" s="425" t="s">
        <v>423</v>
      </c>
      <c r="D88" s="424">
        <v>2</v>
      </c>
      <c r="E88" s="424">
        <v>1</v>
      </c>
      <c r="F88" s="424">
        <v>22</v>
      </c>
      <c r="G88" s="423" t="s">
        <v>891</v>
      </c>
    </row>
    <row r="89" spans="1:7">
      <c r="A89" s="423" t="s">
        <v>612</v>
      </c>
      <c r="B89" s="423" t="s">
        <v>1182</v>
      </c>
      <c r="C89" s="425" t="s">
        <v>428</v>
      </c>
      <c r="D89" s="424">
        <v>2</v>
      </c>
      <c r="E89" s="424">
        <v>1</v>
      </c>
      <c r="F89" s="424">
        <v>20</v>
      </c>
      <c r="G89" s="423" t="s">
        <v>891</v>
      </c>
    </row>
    <row r="90" spans="1:7">
      <c r="A90" s="423" t="s">
        <v>612</v>
      </c>
      <c r="B90" s="423" t="s">
        <v>1176</v>
      </c>
      <c r="C90" s="425" t="s">
        <v>428</v>
      </c>
      <c r="D90" s="424">
        <v>2</v>
      </c>
      <c r="E90" s="424">
        <v>1</v>
      </c>
      <c r="F90" s="424">
        <v>23</v>
      </c>
      <c r="G90" s="423" t="s">
        <v>891</v>
      </c>
    </row>
    <row r="91" spans="1:7">
      <c r="A91" s="423" t="s">
        <v>612</v>
      </c>
      <c r="B91" s="423" t="s">
        <v>1178</v>
      </c>
      <c r="C91" s="425" t="s">
        <v>423</v>
      </c>
      <c r="D91" s="424">
        <v>2</v>
      </c>
      <c r="E91" s="424">
        <v>1</v>
      </c>
      <c r="F91" s="424">
        <v>25</v>
      </c>
      <c r="G91" s="423" t="s">
        <v>891</v>
      </c>
    </row>
    <row r="92" spans="1:7">
      <c r="A92" s="423" t="s">
        <v>612</v>
      </c>
      <c r="B92" s="423" t="s">
        <v>1184</v>
      </c>
      <c r="C92" s="425" t="s">
        <v>423</v>
      </c>
      <c r="D92" s="424">
        <v>2</v>
      </c>
      <c r="E92" s="427">
        <v>1</v>
      </c>
      <c r="F92" s="424">
        <v>23</v>
      </c>
      <c r="G92" s="423" t="s">
        <v>891</v>
      </c>
    </row>
    <row r="93" spans="1:7">
      <c r="A93" s="423" t="s">
        <v>612</v>
      </c>
      <c r="B93" s="423" t="s">
        <v>1184</v>
      </c>
      <c r="C93" s="425" t="s">
        <v>428</v>
      </c>
      <c r="D93" s="428">
        <v>2</v>
      </c>
      <c r="E93" s="424">
        <v>1</v>
      </c>
      <c r="F93" s="424">
        <v>28</v>
      </c>
      <c r="G93" s="423" t="s">
        <v>891</v>
      </c>
    </row>
    <row r="94" spans="1:7">
      <c r="A94" s="423" t="s">
        <v>612</v>
      </c>
      <c r="B94" s="423" t="s">
        <v>917</v>
      </c>
      <c r="C94" s="425" t="s">
        <v>428</v>
      </c>
      <c r="D94" s="428">
        <v>2</v>
      </c>
      <c r="E94" s="424">
        <v>1</v>
      </c>
      <c r="F94" s="424">
        <v>27</v>
      </c>
      <c r="G94" s="423" t="s">
        <v>891</v>
      </c>
    </row>
    <row r="95" spans="1:7">
      <c r="A95" s="423" t="s">
        <v>612</v>
      </c>
      <c r="B95" s="423" t="s">
        <v>1185</v>
      </c>
      <c r="C95" s="425" t="s">
        <v>428</v>
      </c>
      <c r="D95" s="428">
        <v>2</v>
      </c>
      <c r="E95" s="424">
        <v>1</v>
      </c>
      <c r="F95" s="424">
        <v>25</v>
      </c>
      <c r="G95" s="423" t="s">
        <v>891</v>
      </c>
    </row>
    <row r="96" spans="1:7">
      <c r="A96" s="423" t="s">
        <v>612</v>
      </c>
      <c r="B96" s="429" t="s">
        <v>1179</v>
      </c>
      <c r="C96" s="425" t="s">
        <v>428</v>
      </c>
      <c r="D96" s="428">
        <v>2</v>
      </c>
      <c r="E96" s="424">
        <v>1</v>
      </c>
      <c r="F96" s="430">
        <v>22</v>
      </c>
      <c r="G96" s="423" t="s">
        <v>891</v>
      </c>
    </row>
    <row r="97" spans="1:7">
      <c r="A97" s="423" t="s">
        <v>612</v>
      </c>
      <c r="B97" s="396" t="s">
        <v>1182</v>
      </c>
      <c r="C97" s="431" t="s">
        <v>426</v>
      </c>
      <c r="D97" s="432">
        <v>2</v>
      </c>
      <c r="E97" s="418">
        <v>1</v>
      </c>
      <c r="F97" s="418">
        <v>23</v>
      </c>
      <c r="G97" s="423" t="s">
        <v>891</v>
      </c>
    </row>
    <row r="98" spans="1:7">
      <c r="A98" s="423" t="s">
        <v>612</v>
      </c>
      <c r="B98" s="396" t="s">
        <v>1186</v>
      </c>
      <c r="C98" s="431" t="s">
        <v>426</v>
      </c>
      <c r="D98" s="432">
        <v>2</v>
      </c>
      <c r="E98" s="418">
        <v>1</v>
      </c>
      <c r="F98" s="418">
        <v>24</v>
      </c>
      <c r="G98" s="423" t="s">
        <v>891</v>
      </c>
    </row>
    <row r="99" spans="1:7">
      <c r="A99" s="423" t="s">
        <v>612</v>
      </c>
      <c r="B99" s="396" t="s">
        <v>1186</v>
      </c>
      <c r="C99" s="431" t="s">
        <v>424</v>
      </c>
      <c r="D99" s="418">
        <v>2</v>
      </c>
      <c r="E99" s="418">
        <v>1</v>
      </c>
      <c r="F99" s="418">
        <v>21</v>
      </c>
      <c r="G99" s="423" t="s">
        <v>891</v>
      </c>
    </row>
    <row r="100" spans="1:7">
      <c r="A100" s="396" t="s">
        <v>612</v>
      </c>
      <c r="B100" s="433" t="s">
        <v>1186</v>
      </c>
      <c r="C100" s="433" t="s">
        <v>428</v>
      </c>
      <c r="D100" s="434">
        <v>2</v>
      </c>
      <c r="E100" s="434">
        <v>1</v>
      </c>
      <c r="F100" s="434">
        <v>21</v>
      </c>
      <c r="G100" s="423" t="s">
        <v>891</v>
      </c>
    </row>
    <row r="101" spans="1:7">
      <c r="A101" s="396" t="s">
        <v>612</v>
      </c>
      <c r="B101" s="435" t="s">
        <v>1186</v>
      </c>
      <c r="C101" s="436" t="s">
        <v>428</v>
      </c>
      <c r="D101" s="418">
        <v>2</v>
      </c>
      <c r="E101" s="418">
        <v>1</v>
      </c>
      <c r="F101" s="434">
        <v>21</v>
      </c>
      <c r="G101" s="423" t="s">
        <v>891</v>
      </c>
    </row>
    <row r="102" spans="1:7">
      <c r="A102" s="396" t="s">
        <v>612</v>
      </c>
      <c r="B102" s="435" t="s">
        <v>1187</v>
      </c>
      <c r="C102" s="436" t="s">
        <v>1163</v>
      </c>
      <c r="D102" s="418">
        <v>2</v>
      </c>
      <c r="E102" s="418">
        <v>1</v>
      </c>
      <c r="F102" s="434">
        <v>22</v>
      </c>
      <c r="G102" s="423" t="s">
        <v>891</v>
      </c>
    </row>
    <row r="103" spans="1:7">
      <c r="A103" s="436" t="s">
        <v>612</v>
      </c>
      <c r="B103" s="435" t="s">
        <v>1187</v>
      </c>
      <c r="C103" s="437" t="s">
        <v>1164</v>
      </c>
      <c r="D103" s="418">
        <v>2</v>
      </c>
      <c r="E103" s="418">
        <v>1</v>
      </c>
      <c r="F103" s="434">
        <v>22</v>
      </c>
      <c r="G103" s="423" t="s">
        <v>891</v>
      </c>
    </row>
    <row r="104" spans="1:7">
      <c r="A104" s="436" t="s">
        <v>561</v>
      </c>
      <c r="B104" s="435" t="s">
        <v>1154</v>
      </c>
      <c r="C104" s="436" t="s">
        <v>897</v>
      </c>
      <c r="D104" s="418">
        <v>1</v>
      </c>
      <c r="E104" s="418">
        <v>1</v>
      </c>
      <c r="F104" s="434">
        <v>22</v>
      </c>
      <c r="G104" s="423" t="s">
        <v>891</v>
      </c>
    </row>
    <row r="105" spans="1:7">
      <c r="A105" s="436" t="s">
        <v>561</v>
      </c>
      <c r="B105" s="435" t="s">
        <v>1154</v>
      </c>
      <c r="C105" s="436" t="s">
        <v>1161</v>
      </c>
      <c r="D105" s="418">
        <v>1</v>
      </c>
      <c r="E105" s="418">
        <v>1</v>
      </c>
      <c r="F105" s="434">
        <v>23</v>
      </c>
      <c r="G105" s="423" t="s">
        <v>891</v>
      </c>
    </row>
    <row r="106" spans="1:7">
      <c r="A106" s="436" t="s">
        <v>561</v>
      </c>
      <c r="B106" s="435" t="s">
        <v>1154</v>
      </c>
      <c r="C106" s="433" t="s">
        <v>423</v>
      </c>
      <c r="D106" s="430">
        <v>2</v>
      </c>
      <c r="E106" s="418">
        <v>1</v>
      </c>
      <c r="F106" s="434">
        <v>24</v>
      </c>
      <c r="G106" s="423" t="s">
        <v>891</v>
      </c>
    </row>
    <row r="107" spans="1:7">
      <c r="A107" s="436" t="s">
        <v>561</v>
      </c>
      <c r="B107" s="435" t="s">
        <v>1154</v>
      </c>
      <c r="C107" s="433" t="s">
        <v>896</v>
      </c>
      <c r="D107" s="418">
        <v>1</v>
      </c>
      <c r="E107" s="418">
        <v>1</v>
      </c>
      <c r="F107" s="434">
        <v>24</v>
      </c>
      <c r="G107" s="423" t="s">
        <v>891</v>
      </c>
    </row>
    <row r="108" spans="1:7">
      <c r="A108" s="436" t="s">
        <v>561</v>
      </c>
      <c r="B108" s="435" t="s">
        <v>1154</v>
      </c>
      <c r="C108" s="437" t="s">
        <v>1161</v>
      </c>
      <c r="D108" s="418">
        <v>1</v>
      </c>
      <c r="E108" s="418">
        <v>1</v>
      </c>
      <c r="F108" s="434">
        <v>22</v>
      </c>
      <c r="G108" s="423" t="s">
        <v>891</v>
      </c>
    </row>
    <row r="109" spans="1:7">
      <c r="A109" s="436" t="s">
        <v>561</v>
      </c>
      <c r="B109" s="437" t="s">
        <v>1154</v>
      </c>
      <c r="C109" s="437" t="s">
        <v>424</v>
      </c>
      <c r="D109" s="430">
        <v>2</v>
      </c>
      <c r="E109" s="418">
        <v>1</v>
      </c>
      <c r="F109" s="434">
        <v>24</v>
      </c>
      <c r="G109" s="423" t="s">
        <v>891</v>
      </c>
    </row>
    <row r="110" spans="1:7">
      <c r="A110" s="436" t="s">
        <v>561</v>
      </c>
      <c r="B110" s="433" t="s">
        <v>1154</v>
      </c>
      <c r="C110" s="437" t="s">
        <v>427</v>
      </c>
      <c r="D110" s="430">
        <v>2</v>
      </c>
      <c r="E110" s="430">
        <v>1</v>
      </c>
      <c r="F110" s="434">
        <v>23</v>
      </c>
      <c r="G110" s="423" t="s">
        <v>891</v>
      </c>
    </row>
    <row r="111" spans="1:7">
      <c r="A111" s="436" t="s">
        <v>625</v>
      </c>
      <c r="B111" s="435" t="s">
        <v>1155</v>
      </c>
      <c r="C111" s="437" t="s">
        <v>426</v>
      </c>
      <c r="D111" s="418">
        <v>2</v>
      </c>
      <c r="E111" s="418">
        <v>1</v>
      </c>
      <c r="F111" s="438">
        <v>28</v>
      </c>
      <c r="G111" s="423" t="s">
        <v>891</v>
      </c>
    </row>
    <row r="112" spans="1:7">
      <c r="A112" s="436" t="s">
        <v>625</v>
      </c>
      <c r="B112" s="437" t="s">
        <v>1155</v>
      </c>
      <c r="C112" s="436" t="s">
        <v>427</v>
      </c>
      <c r="D112" s="418">
        <v>2</v>
      </c>
      <c r="E112" s="418">
        <v>1</v>
      </c>
      <c r="F112" s="434">
        <v>26</v>
      </c>
      <c r="G112" s="423" t="s">
        <v>891</v>
      </c>
    </row>
    <row r="113" spans="1:9">
      <c r="A113" s="436" t="s">
        <v>625</v>
      </c>
      <c r="B113" s="435" t="s">
        <v>1155</v>
      </c>
      <c r="C113" s="436" t="s">
        <v>424</v>
      </c>
      <c r="D113" s="418">
        <v>2</v>
      </c>
      <c r="E113" s="418">
        <v>1</v>
      </c>
      <c r="F113" s="434">
        <v>25</v>
      </c>
      <c r="G113" s="423" t="s">
        <v>891</v>
      </c>
    </row>
    <row r="114" spans="1:9">
      <c r="A114" s="436" t="s">
        <v>608</v>
      </c>
      <c r="B114" s="435" t="s">
        <v>1156</v>
      </c>
      <c r="C114" s="436" t="s">
        <v>897</v>
      </c>
      <c r="D114" s="418">
        <v>2</v>
      </c>
      <c r="E114" s="418">
        <v>1</v>
      </c>
      <c r="F114" s="434">
        <v>20</v>
      </c>
      <c r="G114" s="423" t="s">
        <v>891</v>
      </c>
    </row>
    <row r="115" spans="1:9">
      <c r="A115" s="439" t="s">
        <v>608</v>
      </c>
      <c r="B115" s="435" t="s">
        <v>1156</v>
      </c>
      <c r="C115" s="436" t="s">
        <v>423</v>
      </c>
      <c r="D115" s="418">
        <v>2</v>
      </c>
      <c r="E115" s="418">
        <v>1</v>
      </c>
      <c r="F115" s="434">
        <v>24</v>
      </c>
      <c r="G115" s="423" t="s">
        <v>891</v>
      </c>
    </row>
    <row r="116" spans="1:9">
      <c r="A116" s="439" t="s">
        <v>608</v>
      </c>
      <c r="B116" s="435" t="s">
        <v>1156</v>
      </c>
      <c r="C116" s="436" t="s">
        <v>1161</v>
      </c>
      <c r="D116" s="418">
        <v>1</v>
      </c>
      <c r="E116" s="418">
        <v>1</v>
      </c>
      <c r="F116" s="438">
        <v>18</v>
      </c>
      <c r="G116" s="423" t="s">
        <v>891</v>
      </c>
    </row>
    <row r="117" spans="1:9">
      <c r="A117" s="439" t="s">
        <v>608</v>
      </c>
      <c r="B117" s="435" t="s">
        <v>1156</v>
      </c>
      <c r="C117" s="436" t="s">
        <v>426</v>
      </c>
      <c r="D117" s="418">
        <v>2</v>
      </c>
      <c r="E117" s="418">
        <v>1</v>
      </c>
      <c r="F117" s="438">
        <v>25</v>
      </c>
      <c r="G117" s="423" t="s">
        <v>891</v>
      </c>
    </row>
    <row r="118" spans="1:9">
      <c r="A118" s="436" t="s">
        <v>608</v>
      </c>
      <c r="B118" s="435" t="s">
        <v>1156</v>
      </c>
      <c r="C118" s="436" t="s">
        <v>896</v>
      </c>
      <c r="D118" s="418">
        <v>1</v>
      </c>
      <c r="E118" s="418">
        <v>1</v>
      </c>
      <c r="F118" s="438">
        <v>20</v>
      </c>
      <c r="G118" s="423" t="s">
        <v>891</v>
      </c>
    </row>
    <row r="119" spans="1:9">
      <c r="A119" s="439" t="s">
        <v>608</v>
      </c>
      <c r="B119" s="435" t="s">
        <v>1157</v>
      </c>
      <c r="C119" s="436" t="s">
        <v>426</v>
      </c>
      <c r="D119" s="418">
        <v>2</v>
      </c>
      <c r="E119" s="418">
        <v>1</v>
      </c>
      <c r="F119" s="438">
        <v>32</v>
      </c>
      <c r="G119" s="423" t="s">
        <v>891</v>
      </c>
    </row>
    <row r="120" spans="1:9">
      <c r="A120" s="439" t="s">
        <v>608</v>
      </c>
      <c r="B120" s="435" t="s">
        <v>1158</v>
      </c>
      <c r="C120" s="436" t="s">
        <v>427</v>
      </c>
      <c r="D120" s="418">
        <v>2</v>
      </c>
      <c r="E120" s="418">
        <v>1</v>
      </c>
      <c r="F120" s="438">
        <v>23</v>
      </c>
      <c r="G120" s="423" t="s">
        <v>891</v>
      </c>
    </row>
    <row r="121" spans="1:9">
      <c r="A121" s="439" t="s">
        <v>1159</v>
      </c>
      <c r="B121" s="435" t="s">
        <v>950</v>
      </c>
      <c r="C121" s="437" t="s">
        <v>426</v>
      </c>
      <c r="D121" s="418">
        <v>2</v>
      </c>
      <c r="E121" s="418">
        <v>1</v>
      </c>
      <c r="F121" s="438">
        <v>26</v>
      </c>
      <c r="G121" s="423" t="s">
        <v>891</v>
      </c>
    </row>
    <row r="122" spans="1:9">
      <c r="A122" s="439" t="s">
        <v>1159</v>
      </c>
      <c r="B122" s="435" t="s">
        <v>950</v>
      </c>
      <c r="C122" s="436" t="s">
        <v>426</v>
      </c>
      <c r="D122" s="418">
        <v>2</v>
      </c>
      <c r="E122" s="418">
        <v>1</v>
      </c>
      <c r="F122" s="438">
        <v>25</v>
      </c>
      <c r="G122" s="423" t="s">
        <v>891</v>
      </c>
    </row>
    <row r="123" spans="1:9">
      <c r="A123" s="439" t="s">
        <v>1159</v>
      </c>
      <c r="B123" s="435" t="s">
        <v>950</v>
      </c>
      <c r="C123" s="436" t="s">
        <v>427</v>
      </c>
      <c r="D123" s="418">
        <v>2</v>
      </c>
      <c r="E123" s="418">
        <v>1</v>
      </c>
      <c r="F123" s="438">
        <v>24</v>
      </c>
      <c r="G123" s="423" t="s">
        <v>891</v>
      </c>
    </row>
    <row r="124" spans="1:9" ht="15.75">
      <c r="A124" s="397"/>
      <c r="B124" s="398"/>
      <c r="C124" s="399"/>
      <c r="D124" s="400">
        <f>SUM(D38:D123)</f>
        <v>143</v>
      </c>
      <c r="E124" s="400">
        <f>SUM(E38:E123)</f>
        <v>86</v>
      </c>
      <c r="F124" s="400">
        <f>SUM(F38:F123)</f>
        <v>2040</v>
      </c>
      <c r="G124" s="402"/>
    </row>
    <row r="125" spans="1:9" ht="16.5" thickBot="1">
      <c r="A125" s="397"/>
      <c r="B125" s="398"/>
      <c r="C125" s="399"/>
      <c r="D125" s="400"/>
      <c r="E125" s="401"/>
      <c r="F125" s="402"/>
      <c r="G125" s="402"/>
    </row>
    <row r="126" spans="1:9" ht="18.75" thickTop="1">
      <c r="A126" s="403"/>
      <c r="B126" s="404" t="s">
        <v>511</v>
      </c>
      <c r="C126" s="405" t="s">
        <v>1188</v>
      </c>
      <c r="D126" s="405"/>
      <c r="E126" s="405"/>
      <c r="F126" s="405">
        <v>143</v>
      </c>
      <c r="G126" s="405">
        <v>86</v>
      </c>
      <c r="H126" s="406" t="s">
        <v>1189</v>
      </c>
      <c r="I126" s="407"/>
    </row>
    <row r="127" spans="1:9" ht="48" thickBot="1">
      <c r="A127" s="403"/>
      <c r="B127" s="408"/>
      <c r="C127" s="409" t="s">
        <v>1190</v>
      </c>
      <c r="D127" s="409"/>
      <c r="E127" s="409"/>
      <c r="F127" s="410" t="s">
        <v>927</v>
      </c>
      <c r="G127" s="410" t="s">
        <v>928</v>
      </c>
      <c r="H127" s="411"/>
      <c r="I127" s="412"/>
    </row>
    <row r="128" spans="1:9" ht="16.5" thickTop="1">
      <c r="A128" s="397"/>
      <c r="B128" s="398"/>
      <c r="C128" s="399"/>
      <c r="D128" s="400"/>
      <c r="E128" s="401"/>
      <c r="F128" s="402"/>
      <c r="G128" s="402"/>
    </row>
    <row r="129" spans="1:7" ht="15.75">
      <c r="A129" s="397" t="s">
        <v>1191</v>
      </c>
      <c r="B129" s="398"/>
      <c r="C129" s="399"/>
      <c r="D129" s="400"/>
      <c r="E129" s="401"/>
      <c r="F129" s="402"/>
      <c r="G129" s="402"/>
    </row>
    <row r="130" spans="1:7" ht="15.75">
      <c r="A130" s="397"/>
      <c r="B130" s="398"/>
      <c r="C130" s="399"/>
      <c r="D130" s="400"/>
      <c r="E130" s="401"/>
      <c r="F130" s="402"/>
      <c r="G130" s="402"/>
    </row>
    <row r="131" spans="1:7" ht="45">
      <c r="A131" s="212" t="s">
        <v>794</v>
      </c>
      <c r="B131" s="212" t="s">
        <v>795</v>
      </c>
      <c r="C131" s="212" t="s">
        <v>797</v>
      </c>
      <c r="D131" s="212" t="s">
        <v>798</v>
      </c>
      <c r="E131" s="212" t="s">
        <v>799</v>
      </c>
      <c r="F131" s="212" t="s">
        <v>800</v>
      </c>
      <c r="G131" s="212" t="s">
        <v>801</v>
      </c>
    </row>
    <row r="132" spans="1:7">
      <c r="A132" s="440" t="s">
        <v>1192</v>
      </c>
      <c r="B132" s="440" t="s">
        <v>592</v>
      </c>
      <c r="C132" s="153" t="s">
        <v>1217</v>
      </c>
      <c r="D132" s="155">
        <v>2</v>
      </c>
      <c r="E132" s="155">
        <v>2</v>
      </c>
      <c r="F132" s="155">
        <v>34</v>
      </c>
      <c r="G132" s="441" t="s">
        <v>1193</v>
      </c>
    </row>
    <row r="133" spans="1:7">
      <c r="A133" s="440" t="s">
        <v>425</v>
      </c>
      <c r="B133" s="440" t="s">
        <v>679</v>
      </c>
      <c r="C133" s="153" t="s">
        <v>423</v>
      </c>
      <c r="D133" s="155">
        <v>1</v>
      </c>
      <c r="E133" s="155">
        <v>1</v>
      </c>
      <c r="F133" s="155">
        <v>25</v>
      </c>
      <c r="G133" s="441" t="s">
        <v>1193</v>
      </c>
    </row>
    <row r="134" spans="1:7" ht="60">
      <c r="A134" s="440" t="s">
        <v>590</v>
      </c>
      <c r="B134" s="440" t="s">
        <v>589</v>
      </c>
      <c r="C134" s="442" t="s">
        <v>1194</v>
      </c>
      <c r="D134" s="155">
        <v>4</v>
      </c>
      <c r="E134" s="155">
        <v>4</v>
      </c>
      <c r="F134" s="155">
        <v>86</v>
      </c>
      <c r="G134" s="441" t="s">
        <v>1193</v>
      </c>
    </row>
    <row r="135" spans="1:7" ht="30">
      <c r="A135" s="440" t="s">
        <v>454</v>
      </c>
      <c r="B135" s="440" t="s">
        <v>589</v>
      </c>
      <c r="C135" s="442" t="s">
        <v>1195</v>
      </c>
      <c r="D135" s="155">
        <v>2</v>
      </c>
      <c r="E135" s="155">
        <v>2</v>
      </c>
      <c r="F135" s="155">
        <v>44</v>
      </c>
      <c r="G135" s="441" t="s">
        <v>1193</v>
      </c>
    </row>
    <row r="136" spans="1:7">
      <c r="A136" s="440" t="s">
        <v>548</v>
      </c>
      <c r="B136" s="440" t="s">
        <v>1196</v>
      </c>
      <c r="C136" s="153" t="s">
        <v>426</v>
      </c>
      <c r="D136" s="155">
        <v>1</v>
      </c>
      <c r="E136" s="155">
        <v>1</v>
      </c>
      <c r="F136" s="155">
        <v>24</v>
      </c>
      <c r="G136" s="441" t="s">
        <v>1193</v>
      </c>
    </row>
    <row r="137" spans="1:7">
      <c r="A137" s="440" t="s">
        <v>549</v>
      </c>
      <c r="B137" s="440" t="s">
        <v>592</v>
      </c>
      <c r="C137" s="153" t="s">
        <v>424</v>
      </c>
      <c r="D137" s="155">
        <v>1</v>
      </c>
      <c r="E137" s="155">
        <v>1</v>
      </c>
      <c r="F137" s="155">
        <v>26</v>
      </c>
      <c r="G137" s="441" t="s">
        <v>1193</v>
      </c>
    </row>
    <row r="138" spans="1:7">
      <c r="A138" s="440" t="s">
        <v>551</v>
      </c>
      <c r="B138" s="440" t="s">
        <v>596</v>
      </c>
      <c r="C138" s="153" t="s">
        <v>427</v>
      </c>
      <c r="D138" s="155">
        <v>1</v>
      </c>
      <c r="E138" s="155">
        <v>1</v>
      </c>
      <c r="F138" s="155">
        <v>28</v>
      </c>
      <c r="G138" s="441" t="s">
        <v>1193</v>
      </c>
    </row>
    <row r="139" spans="1:7" ht="45">
      <c r="A139" s="440" t="s">
        <v>551</v>
      </c>
      <c r="B139" s="440" t="s">
        <v>647</v>
      </c>
      <c r="C139" s="442" t="s">
        <v>1197</v>
      </c>
      <c r="D139" s="155">
        <v>3</v>
      </c>
      <c r="E139" s="155">
        <v>3</v>
      </c>
      <c r="F139" s="155">
        <v>54</v>
      </c>
      <c r="G139" s="441" t="s">
        <v>1193</v>
      </c>
    </row>
    <row r="140" spans="1:7" ht="60">
      <c r="A140" s="440" t="s">
        <v>551</v>
      </c>
      <c r="B140" s="440" t="s">
        <v>681</v>
      </c>
      <c r="C140" s="442" t="s">
        <v>1198</v>
      </c>
      <c r="D140" s="155">
        <v>4</v>
      </c>
      <c r="E140" s="155">
        <v>4</v>
      </c>
      <c r="F140" s="155">
        <v>111</v>
      </c>
      <c r="G140" s="441" t="s">
        <v>1193</v>
      </c>
    </row>
    <row r="141" spans="1:7" ht="30">
      <c r="A141" s="440" t="s">
        <v>584</v>
      </c>
      <c r="B141" s="440" t="s">
        <v>597</v>
      </c>
      <c r="C141" s="442" t="s">
        <v>1199</v>
      </c>
      <c r="D141" s="155">
        <v>2</v>
      </c>
      <c r="E141" s="155">
        <v>2</v>
      </c>
      <c r="F141" s="155">
        <v>46</v>
      </c>
      <c r="G141" s="441" t="s">
        <v>1193</v>
      </c>
    </row>
    <row r="142" spans="1:7" ht="45">
      <c r="A142" s="440" t="s">
        <v>598</v>
      </c>
      <c r="B142" s="440" t="s">
        <v>592</v>
      </c>
      <c r="C142" s="442" t="s">
        <v>1200</v>
      </c>
      <c r="D142" s="155">
        <v>3</v>
      </c>
      <c r="E142" s="155">
        <v>3</v>
      </c>
      <c r="F142" s="155">
        <v>73</v>
      </c>
      <c r="G142" s="441" t="s">
        <v>1193</v>
      </c>
    </row>
    <row r="143" spans="1:7" ht="30">
      <c r="A143" s="440" t="s">
        <v>545</v>
      </c>
      <c r="B143" s="440" t="s">
        <v>682</v>
      </c>
      <c r="C143" s="442" t="s">
        <v>1201</v>
      </c>
      <c r="D143" s="155">
        <v>2</v>
      </c>
      <c r="E143" s="155">
        <v>2</v>
      </c>
      <c r="F143" s="155">
        <v>50</v>
      </c>
      <c r="G143" s="441" t="s">
        <v>1193</v>
      </c>
    </row>
    <row r="144" spans="1:7">
      <c r="A144" s="440" t="s">
        <v>6</v>
      </c>
      <c r="B144" s="440" t="s">
        <v>592</v>
      </c>
      <c r="C144" s="442" t="s">
        <v>424</v>
      </c>
      <c r="D144" s="155">
        <v>1</v>
      </c>
      <c r="E144" s="155">
        <v>1</v>
      </c>
      <c r="F144" s="155">
        <v>24</v>
      </c>
      <c r="G144" s="441" t="s">
        <v>1193</v>
      </c>
    </row>
    <row r="145" spans="1:7" ht="60">
      <c r="A145" s="440" t="s">
        <v>431</v>
      </c>
      <c r="B145" s="440" t="s">
        <v>645</v>
      </c>
      <c r="C145" s="442" t="s">
        <v>1202</v>
      </c>
      <c r="D145" s="155">
        <v>4</v>
      </c>
      <c r="E145" s="155">
        <v>4</v>
      </c>
      <c r="F145" s="155">
        <v>92</v>
      </c>
      <c r="G145" s="441" t="s">
        <v>1193</v>
      </c>
    </row>
    <row r="146" spans="1:7" ht="30">
      <c r="A146" s="440" t="s">
        <v>455</v>
      </c>
      <c r="B146" s="440" t="s">
        <v>1203</v>
      </c>
      <c r="C146" s="442" t="s">
        <v>1201</v>
      </c>
      <c r="D146" s="155">
        <v>2</v>
      </c>
      <c r="E146" s="155">
        <v>2</v>
      </c>
      <c r="F146" s="155">
        <v>54</v>
      </c>
      <c r="G146" s="441" t="s">
        <v>1193</v>
      </c>
    </row>
    <row r="147" spans="1:7" ht="45">
      <c r="A147" s="440" t="s">
        <v>546</v>
      </c>
      <c r="B147" s="440" t="s">
        <v>589</v>
      </c>
      <c r="C147" s="442" t="s">
        <v>1204</v>
      </c>
      <c r="D147" s="155">
        <v>3</v>
      </c>
      <c r="E147" s="155">
        <v>3</v>
      </c>
      <c r="F147" s="155">
        <v>70</v>
      </c>
      <c r="G147" s="441" t="s">
        <v>1193</v>
      </c>
    </row>
    <row r="148" spans="1:7" ht="25.15" customHeight="1">
      <c r="A148" s="463" t="s">
        <v>1205</v>
      </c>
      <c r="B148" s="463" t="s">
        <v>582</v>
      </c>
      <c r="C148" s="464" t="s">
        <v>2</v>
      </c>
      <c r="D148" s="465">
        <v>4</v>
      </c>
      <c r="E148" s="465">
        <v>4</v>
      </c>
      <c r="F148" s="465">
        <v>110</v>
      </c>
      <c r="G148" s="346" t="s">
        <v>1193</v>
      </c>
    </row>
    <row r="149" spans="1:7" ht="60">
      <c r="A149" s="440" t="s">
        <v>544</v>
      </c>
      <c r="B149" s="440" t="s">
        <v>642</v>
      </c>
      <c r="C149" s="442" t="s">
        <v>1206</v>
      </c>
      <c r="D149" s="155">
        <v>4</v>
      </c>
      <c r="E149" s="155">
        <v>4</v>
      </c>
      <c r="F149" s="155">
        <v>96</v>
      </c>
      <c r="G149" s="441" t="s">
        <v>1193</v>
      </c>
    </row>
    <row r="150" spans="1:7" ht="30">
      <c r="A150" s="443" t="s">
        <v>1207</v>
      </c>
      <c r="B150" s="443" t="s">
        <v>1208</v>
      </c>
      <c r="C150" s="444" t="s">
        <v>1209</v>
      </c>
      <c r="D150" s="445">
        <v>2</v>
      </c>
      <c r="E150" s="445">
        <v>2</v>
      </c>
      <c r="F150" s="445">
        <v>45</v>
      </c>
      <c r="G150" s="446" t="s">
        <v>1193</v>
      </c>
    </row>
    <row r="151" spans="1:7" ht="45">
      <c r="A151" s="440" t="s">
        <v>550</v>
      </c>
      <c r="B151" s="440" t="s">
        <v>646</v>
      </c>
      <c r="C151" s="442" t="s">
        <v>1210</v>
      </c>
      <c r="D151" s="155">
        <v>3</v>
      </c>
      <c r="E151" s="155">
        <v>3</v>
      </c>
      <c r="F151" s="155">
        <v>76</v>
      </c>
      <c r="G151" s="441" t="s">
        <v>1193</v>
      </c>
    </row>
    <row r="152" spans="1:7">
      <c r="A152" s="414"/>
      <c r="B152" s="414"/>
      <c r="C152" s="415"/>
      <c r="D152" s="8">
        <f>SUM(D132:D151)-D148</f>
        <v>45</v>
      </c>
      <c r="E152" s="8">
        <f>SUM(E132:E151)-E148</f>
        <v>45</v>
      </c>
      <c r="F152" s="8">
        <f>SUM(F132:F151)-F148</f>
        <v>1058</v>
      </c>
      <c r="G152" s="2"/>
    </row>
    <row r="153" spans="1:7">
      <c r="A153" s="414"/>
      <c r="B153" s="414"/>
      <c r="C153" s="415"/>
      <c r="D153" s="8"/>
      <c r="E153" s="8"/>
      <c r="F153" s="8"/>
      <c r="G153" s="2"/>
    </row>
    <row r="154" spans="1:7">
      <c r="A154" s="414"/>
      <c r="B154" s="414"/>
      <c r="C154" s="415"/>
      <c r="D154" s="8"/>
      <c r="E154" s="8"/>
      <c r="F154" s="8"/>
      <c r="G154" s="2"/>
    </row>
    <row r="155" spans="1:7">
      <c r="A155" s="414" t="s">
        <v>1037</v>
      </c>
      <c r="B155" s="414"/>
      <c r="C155" s="415"/>
      <c r="D155" s="8"/>
      <c r="E155" s="8"/>
      <c r="F155" s="8"/>
      <c r="G155" s="2"/>
    </row>
    <row r="156" spans="1:7" ht="45">
      <c r="A156" s="212" t="s">
        <v>794</v>
      </c>
      <c r="B156" s="212" t="s">
        <v>795</v>
      </c>
      <c r="C156" s="212" t="s">
        <v>797</v>
      </c>
      <c r="D156" s="212" t="s">
        <v>798</v>
      </c>
      <c r="E156" s="212" t="s">
        <v>799</v>
      </c>
      <c r="F156" s="212" t="s">
        <v>800</v>
      </c>
      <c r="G156" s="212" t="s">
        <v>801</v>
      </c>
    </row>
    <row r="157" spans="1:7">
      <c r="A157" s="257" t="s">
        <v>636</v>
      </c>
      <c r="B157" s="258" t="s">
        <v>1216</v>
      </c>
      <c r="C157" s="426" t="s">
        <v>428</v>
      </c>
      <c r="D157" s="260">
        <v>4</v>
      </c>
      <c r="E157" s="309">
        <v>1</v>
      </c>
      <c r="F157" s="422">
        <v>20</v>
      </c>
      <c r="G157" s="262" t="s">
        <v>533</v>
      </c>
    </row>
    <row r="158" spans="1:7">
      <c r="A158" s="257" t="s">
        <v>1218</v>
      </c>
      <c r="B158" s="258" t="s">
        <v>1219</v>
      </c>
      <c r="C158" s="426" t="s">
        <v>428</v>
      </c>
      <c r="D158" s="260">
        <v>4</v>
      </c>
      <c r="E158" s="309">
        <v>1</v>
      </c>
      <c r="F158" s="422">
        <v>27</v>
      </c>
      <c r="G158" s="262" t="s">
        <v>1221</v>
      </c>
    </row>
    <row r="159" spans="1:7">
      <c r="A159" s="257" t="s">
        <v>1252</v>
      </c>
      <c r="B159" s="258" t="s">
        <v>1220</v>
      </c>
      <c r="C159" s="426" t="s">
        <v>428</v>
      </c>
      <c r="D159" s="260">
        <v>4</v>
      </c>
      <c r="E159" s="268">
        <v>1</v>
      </c>
      <c r="F159" s="422">
        <v>27</v>
      </c>
      <c r="G159" s="262" t="s">
        <v>1221</v>
      </c>
    </row>
    <row r="160" spans="1:7">
      <c r="A160" s="419"/>
    </row>
    <row r="161" spans="1:8">
      <c r="A161" s="419"/>
      <c r="D161">
        <f>D157+D158+D159</f>
        <v>12</v>
      </c>
      <c r="E161">
        <f>E157+E158+E159</f>
        <v>3</v>
      </c>
      <c r="F161">
        <f>F157+F158+F159</f>
        <v>74</v>
      </c>
    </row>
    <row r="162" spans="1:8">
      <c r="A162" s="419"/>
    </row>
    <row r="163" spans="1:8">
      <c r="A163" s="419"/>
      <c r="B163" s="86"/>
      <c r="C163" s="468" t="s">
        <v>1073</v>
      </c>
      <c r="D163" s="468">
        <f>D161+D152+D124+D33</f>
        <v>228</v>
      </c>
      <c r="E163" s="468">
        <f>E161+E152+E124+E33</f>
        <v>162</v>
      </c>
      <c r="F163" s="468">
        <f>F161+F152+F124+F33</f>
        <v>3786</v>
      </c>
      <c r="G163" s="86"/>
      <c r="H163" s="86"/>
    </row>
    <row r="164" spans="1:8" ht="18">
      <c r="B164" s="341"/>
      <c r="C164" s="341"/>
      <c r="D164" s="341"/>
      <c r="E164" s="341"/>
      <c r="F164" s="341"/>
      <c r="G164" s="341"/>
      <c r="H164" s="86"/>
    </row>
    <row r="165" spans="1:8">
      <c r="B165" s="86"/>
      <c r="C165" s="86"/>
      <c r="D165" s="88"/>
      <c r="E165" s="160"/>
      <c r="F165" s="86"/>
      <c r="G165" s="86"/>
      <c r="H165" s="86"/>
    </row>
  </sheetData>
  <autoFilter ref="A37:G124" xr:uid="{CC887C43-2906-4556-9639-010EA3FCCCB7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7C05-AA00-4E9C-ADC4-3DB378D7C683}">
  <dimension ref="A1:O94"/>
  <sheetViews>
    <sheetView topLeftCell="A61" workbookViewId="0">
      <selection activeCell="G94" sqref="G94"/>
    </sheetView>
  </sheetViews>
  <sheetFormatPr baseColWidth="10" defaultColWidth="11.42578125" defaultRowHeight="15"/>
  <cols>
    <col min="1" max="1" width="31.140625" style="92" customWidth="1"/>
    <col min="2" max="6" width="11.42578125" style="92"/>
    <col min="7" max="7" width="12.7109375" style="86" customWidth="1"/>
    <col min="8" max="8" width="18.5703125" style="86" customWidth="1"/>
    <col min="9" max="9" width="17.140625" style="86" customWidth="1"/>
    <col min="10" max="16384" width="11.42578125" style="86"/>
  </cols>
  <sheetData>
    <row r="1" spans="1:7">
      <c r="A1" s="92" t="s">
        <v>1040</v>
      </c>
    </row>
    <row r="2" spans="1:7">
      <c r="A2" s="97" t="s">
        <v>1</v>
      </c>
      <c r="B2" s="97" t="s">
        <v>7</v>
      </c>
      <c r="C2" s="97" t="s">
        <v>8</v>
      </c>
      <c r="D2" s="97" t="s">
        <v>9</v>
      </c>
      <c r="E2" s="97" t="s">
        <v>10</v>
      </c>
      <c r="F2" s="97" t="s">
        <v>11</v>
      </c>
      <c r="G2" s="88" t="s">
        <v>434</v>
      </c>
    </row>
    <row r="3" spans="1:7">
      <c r="A3" s="153" t="s">
        <v>573</v>
      </c>
      <c r="B3" s="155" t="s">
        <v>17</v>
      </c>
      <c r="C3" s="155">
        <v>2</v>
      </c>
      <c r="D3" s="155">
        <v>3</v>
      </c>
      <c r="E3" s="155">
        <f>'sens_23-24'!H17+'sens_23-24'!H18+'sens_23-24'!H24</f>
        <v>70</v>
      </c>
      <c r="F3" s="155">
        <v>3</v>
      </c>
      <c r="G3" s="88"/>
    </row>
    <row r="4" spans="1:7">
      <c r="A4" s="153" t="s">
        <v>606</v>
      </c>
      <c r="B4" s="155" t="s">
        <v>17</v>
      </c>
      <c r="C4" s="155">
        <v>1</v>
      </c>
      <c r="D4" s="155">
        <v>3</v>
      </c>
      <c r="E4" s="155">
        <f>'sens_23-24'!H10+'sens_23-24'!H11+'sens_23-24'!H12</f>
        <v>74</v>
      </c>
      <c r="F4" s="155">
        <v>3</v>
      </c>
      <c r="G4" s="88"/>
    </row>
    <row r="5" spans="1:7">
      <c r="A5" s="153" t="s">
        <v>1046</v>
      </c>
      <c r="B5" s="155" t="s">
        <v>575</v>
      </c>
      <c r="C5" s="155">
        <v>1</v>
      </c>
      <c r="D5" s="155">
        <v>1</v>
      </c>
      <c r="E5" s="155">
        <f>'sens_23-24'!H4</f>
        <v>23</v>
      </c>
      <c r="F5" s="155">
        <v>1</v>
      </c>
      <c r="G5" s="88"/>
    </row>
    <row r="6" spans="1:7">
      <c r="A6" s="153" t="s">
        <v>534</v>
      </c>
      <c r="B6" s="155" t="s">
        <v>17</v>
      </c>
      <c r="C6" s="155">
        <v>1</v>
      </c>
      <c r="D6" s="155">
        <v>1</v>
      </c>
      <c r="E6" s="155">
        <f>'sens_23-24'!H8</f>
        <v>19</v>
      </c>
      <c r="F6" s="155">
        <v>1</v>
      </c>
      <c r="G6" s="88"/>
    </row>
    <row r="7" spans="1:7">
      <c r="A7" s="153" t="s">
        <v>1061</v>
      </c>
      <c r="B7" s="155" t="s">
        <v>17</v>
      </c>
      <c r="C7" s="155">
        <v>1</v>
      </c>
      <c r="D7" s="155">
        <v>1</v>
      </c>
      <c r="E7" s="155">
        <f>'sens_23-24'!H16</f>
        <v>23</v>
      </c>
      <c r="F7" s="155">
        <v>1</v>
      </c>
      <c r="G7" s="88"/>
    </row>
    <row r="8" spans="1:7">
      <c r="A8" s="153" t="s">
        <v>1058</v>
      </c>
      <c r="B8" s="155" t="s">
        <v>1059</v>
      </c>
      <c r="C8" s="155">
        <v>2</v>
      </c>
      <c r="D8" s="155">
        <v>5</v>
      </c>
      <c r="E8" s="155">
        <f>'sens_23-24'!H5+'sens_23-24'!H6+'sens_23-24'!H7+'sens_23-24'!H13+'sens_23-24'!H14</f>
        <v>118</v>
      </c>
      <c r="F8" s="155">
        <v>5</v>
      </c>
      <c r="G8" s="88"/>
    </row>
    <row r="9" spans="1:7">
      <c r="A9" s="153" t="s">
        <v>604</v>
      </c>
      <c r="B9" s="155" t="s">
        <v>17</v>
      </c>
      <c r="C9" s="155">
        <v>1</v>
      </c>
      <c r="D9" s="155">
        <v>1</v>
      </c>
      <c r="E9" s="155">
        <f>'sens_23-24'!H27</f>
        <v>25</v>
      </c>
      <c r="F9" s="155">
        <v>1</v>
      </c>
      <c r="G9" s="88"/>
    </row>
    <row r="10" spans="1:7">
      <c r="A10" s="153" t="s">
        <v>678</v>
      </c>
      <c r="B10" s="155" t="s">
        <v>17</v>
      </c>
      <c r="C10" s="155">
        <v>1</v>
      </c>
      <c r="D10" s="155">
        <v>1</v>
      </c>
      <c r="E10" s="155">
        <f>'sens_23-24'!H19</f>
        <v>17</v>
      </c>
      <c r="F10" s="155">
        <v>1</v>
      </c>
      <c r="G10" s="88"/>
    </row>
    <row r="11" spans="1:7">
      <c r="A11" s="153" t="s">
        <v>1084</v>
      </c>
      <c r="B11" s="155" t="s">
        <v>686</v>
      </c>
      <c r="C11" s="155">
        <v>1</v>
      </c>
      <c r="D11" s="155">
        <v>2</v>
      </c>
      <c r="E11" s="155">
        <f>'sens_23-24'!H25+'sens_23-24'!H26</f>
        <v>53</v>
      </c>
      <c r="F11" s="155">
        <f>'sens_23-24'!F25+'sens_23-24'!F26</f>
        <v>1</v>
      </c>
      <c r="G11" s="88"/>
    </row>
    <row r="12" spans="1:7">
      <c r="A12" s="153" t="s">
        <v>492</v>
      </c>
      <c r="B12" s="155" t="s">
        <v>17</v>
      </c>
      <c r="C12" s="155">
        <v>1</v>
      </c>
      <c r="D12" s="155">
        <v>2</v>
      </c>
      <c r="E12" s="155">
        <f>'sens_23-24'!H20+'sens_23-24'!H21</f>
        <v>50</v>
      </c>
      <c r="F12" s="155">
        <v>2</v>
      </c>
      <c r="G12" s="88"/>
    </row>
    <row r="13" spans="1:7">
      <c r="A13" s="153" t="s">
        <v>1060</v>
      </c>
      <c r="B13" s="155" t="s">
        <v>17</v>
      </c>
      <c r="C13" s="155">
        <v>1</v>
      </c>
      <c r="D13" s="155">
        <v>1</v>
      </c>
      <c r="E13" s="155">
        <f>'sens_23-24'!H15</f>
        <v>19</v>
      </c>
      <c r="F13" s="155">
        <v>1</v>
      </c>
      <c r="G13" s="88"/>
    </row>
    <row r="14" spans="1:7">
      <c r="A14" s="153" t="s">
        <v>1100</v>
      </c>
      <c r="B14" s="155" t="s">
        <v>686</v>
      </c>
      <c r="C14" s="155">
        <v>1</v>
      </c>
      <c r="D14" s="155">
        <v>2</v>
      </c>
      <c r="E14" s="155">
        <f>'sens_23-24'!H28+'sens_23-24'!H29</f>
        <v>49</v>
      </c>
      <c r="F14" s="155">
        <v>2</v>
      </c>
      <c r="G14" s="88"/>
    </row>
    <row r="15" spans="1:7">
      <c r="A15" s="153" t="s">
        <v>311</v>
      </c>
      <c r="B15" s="155" t="s">
        <v>657</v>
      </c>
      <c r="C15" s="155">
        <v>1</v>
      </c>
      <c r="D15" s="155">
        <v>2</v>
      </c>
      <c r="E15" s="155">
        <f>'sens_23-24'!H31+'sens_23-24'!H32</f>
        <v>52</v>
      </c>
      <c r="F15" s="155">
        <v>2</v>
      </c>
      <c r="G15" s="88"/>
    </row>
    <row r="16" spans="1:7">
      <c r="A16" s="153" t="s">
        <v>324</v>
      </c>
      <c r="B16" s="155" t="s">
        <v>17</v>
      </c>
      <c r="C16" s="155">
        <v>1</v>
      </c>
      <c r="D16" s="155">
        <v>1</v>
      </c>
      <c r="E16" s="155">
        <f>'sens_23-24'!H30</f>
        <v>19</v>
      </c>
      <c r="F16" s="155">
        <v>1</v>
      </c>
      <c r="G16" s="88"/>
    </row>
    <row r="17" spans="1:7">
      <c r="A17" s="153" t="s">
        <v>651</v>
      </c>
      <c r="B17" s="155" t="s">
        <v>17</v>
      </c>
      <c r="C17" s="155">
        <v>1</v>
      </c>
      <c r="D17" s="155">
        <v>1</v>
      </c>
      <c r="E17" s="155">
        <f>'sens_23-24'!H9</f>
        <v>27</v>
      </c>
      <c r="F17" s="155">
        <v>1</v>
      </c>
      <c r="G17" s="88"/>
    </row>
    <row r="18" spans="1:7">
      <c r="A18" s="153" t="s">
        <v>391</v>
      </c>
      <c r="B18" s="155" t="s">
        <v>575</v>
      </c>
      <c r="C18" s="155">
        <v>1</v>
      </c>
      <c r="D18" s="155">
        <v>2</v>
      </c>
      <c r="E18" s="155">
        <f>'sens_23-24'!H22+'sens_23-24'!H23</f>
        <v>51</v>
      </c>
      <c r="F18" s="155">
        <v>2</v>
      </c>
      <c r="G18" s="88"/>
    </row>
    <row r="19" spans="1:7" s="89" customFormat="1" ht="12.75">
      <c r="A19" s="98" t="s">
        <v>1064</v>
      </c>
      <c r="B19" s="98"/>
      <c r="C19" s="98">
        <f>SUM(C3:C18)</f>
        <v>18</v>
      </c>
      <c r="D19" s="98">
        <f>SUM(D3:D18)</f>
        <v>29</v>
      </c>
      <c r="E19" s="98">
        <f>SUM(E3:E18)</f>
        <v>689</v>
      </c>
      <c r="F19" s="98">
        <f>SUM(F3:F18)</f>
        <v>28</v>
      </c>
      <c r="G19" s="99">
        <v>16</v>
      </c>
    </row>
    <row r="20" spans="1:7" s="89" customFormat="1" ht="12.75">
      <c r="A20" s="100"/>
      <c r="B20" s="100"/>
      <c r="C20" s="101">
        <f>C19</f>
        <v>18</v>
      </c>
      <c r="D20" s="101">
        <f>D19</f>
        <v>29</v>
      </c>
      <c r="E20" s="101">
        <f>E19</f>
        <v>689</v>
      </c>
      <c r="F20" s="101">
        <f>F19</f>
        <v>28</v>
      </c>
      <c r="G20" s="101">
        <f>G19</f>
        <v>16</v>
      </c>
    </row>
    <row r="21" spans="1:7">
      <c r="A21" s="92" t="s">
        <v>1222</v>
      </c>
    </row>
    <row r="22" spans="1:7">
      <c r="A22" s="97" t="s">
        <v>1</v>
      </c>
      <c r="B22" s="97" t="s">
        <v>7</v>
      </c>
      <c r="C22" s="97" t="s">
        <v>8</v>
      </c>
      <c r="D22" s="97" t="s">
        <v>9</v>
      </c>
      <c r="E22" s="97" t="s">
        <v>10</v>
      </c>
      <c r="F22" s="97" t="s">
        <v>11</v>
      </c>
    </row>
    <row r="23" spans="1:7">
      <c r="A23" s="258" t="s">
        <v>1085</v>
      </c>
      <c r="B23" s="268" t="s">
        <v>12</v>
      </c>
      <c r="C23" s="268">
        <v>1</v>
      </c>
      <c r="D23" s="268">
        <v>1</v>
      </c>
      <c r="E23" s="268">
        <f>'sens_23-24'!J110</f>
        <v>28</v>
      </c>
      <c r="F23" s="268">
        <v>2</v>
      </c>
    </row>
    <row r="24" spans="1:7">
      <c r="A24" s="258" t="s">
        <v>763</v>
      </c>
      <c r="B24" s="268" t="s">
        <v>12</v>
      </c>
      <c r="C24" s="268">
        <v>1</v>
      </c>
      <c r="D24" s="268">
        <v>1</v>
      </c>
      <c r="E24" s="268">
        <f>'sens_23-24'!J113</f>
        <v>28</v>
      </c>
      <c r="F24" s="268">
        <v>2</v>
      </c>
    </row>
    <row r="25" spans="1:7">
      <c r="A25" s="157" t="s">
        <v>1084</v>
      </c>
      <c r="B25" s="158" t="s">
        <v>686</v>
      </c>
      <c r="C25" s="158">
        <f>C11</f>
        <v>1</v>
      </c>
      <c r="D25" s="158">
        <f>D11</f>
        <v>2</v>
      </c>
      <c r="E25" s="158">
        <f>E11</f>
        <v>53</v>
      </c>
      <c r="F25" s="158">
        <f>F11</f>
        <v>1</v>
      </c>
    </row>
    <row r="26" spans="1:7">
      <c r="A26" s="157" t="s">
        <v>1083</v>
      </c>
      <c r="B26" s="248" t="s">
        <v>686</v>
      </c>
      <c r="C26" s="158">
        <f>C14</f>
        <v>1</v>
      </c>
      <c r="D26" s="158">
        <f>D14</f>
        <v>2</v>
      </c>
      <c r="E26" s="158">
        <f>E14</f>
        <v>49</v>
      </c>
      <c r="F26" s="158">
        <f>F14</f>
        <v>2</v>
      </c>
    </row>
    <row r="27" spans="1:7">
      <c r="A27" s="269" t="s">
        <v>576</v>
      </c>
      <c r="B27" s="263" t="s">
        <v>12</v>
      </c>
      <c r="C27" s="268">
        <v>1</v>
      </c>
      <c r="D27" s="268">
        <v>1</v>
      </c>
      <c r="E27" s="268">
        <f>'sens_23-24'!J107</f>
        <v>24</v>
      </c>
      <c r="F27" s="268">
        <f>2</f>
        <v>2</v>
      </c>
    </row>
    <row r="28" spans="1:7" s="89" customFormat="1" ht="12.75">
      <c r="A28" s="98" t="s">
        <v>1065</v>
      </c>
      <c r="B28" s="98"/>
      <c r="C28" s="98">
        <f>SUM(C23:C27)</f>
        <v>5</v>
      </c>
      <c r="D28" s="98">
        <f>SUM(D23:D27)</f>
        <v>7</v>
      </c>
      <c r="E28" s="98">
        <f>SUM(E23:E27)</f>
        <v>182</v>
      </c>
      <c r="F28" s="98">
        <f>SUM(F23:F27)</f>
        <v>9</v>
      </c>
      <c r="G28" s="99">
        <v>5</v>
      </c>
    </row>
    <row r="29" spans="1:7" s="104" customFormat="1" ht="12.75">
      <c r="A29" s="87"/>
      <c r="B29" s="87"/>
      <c r="C29" s="87">
        <f>C28-C25-C26</f>
        <v>3</v>
      </c>
      <c r="D29" s="87">
        <f>D28-D25-D26</f>
        <v>3</v>
      </c>
      <c r="E29" s="87">
        <f>E28-E25-E26</f>
        <v>80</v>
      </c>
      <c r="F29" s="87">
        <f>F28-F25-F26</f>
        <v>6</v>
      </c>
      <c r="G29" s="101">
        <f>G28-2</f>
        <v>3</v>
      </c>
    </row>
    <row r="30" spans="1:7">
      <c r="A30" s="92" t="s">
        <v>1041</v>
      </c>
    </row>
    <row r="31" spans="1:7">
      <c r="A31" s="97" t="s">
        <v>1</v>
      </c>
      <c r="B31" s="97" t="s">
        <v>7</v>
      </c>
      <c r="C31" s="97" t="s">
        <v>8</v>
      </c>
      <c r="D31" s="97" t="s">
        <v>9</v>
      </c>
      <c r="E31" s="97" t="s">
        <v>10</v>
      </c>
      <c r="F31" s="97" t="s">
        <v>11</v>
      </c>
    </row>
    <row r="32" spans="1:7">
      <c r="A32" s="258" t="s">
        <v>227</v>
      </c>
      <c r="B32" s="268" t="s">
        <v>18</v>
      </c>
      <c r="C32" s="268">
        <v>1</v>
      </c>
      <c r="D32" s="268">
        <v>2</v>
      </c>
      <c r="E32" s="268">
        <f>'sens_23-24'!J108+'sens_23-24'!J109</f>
        <v>31</v>
      </c>
      <c r="F32" s="268">
        <v>4</v>
      </c>
    </row>
    <row r="33" spans="1:7">
      <c r="A33" s="258" t="s">
        <v>605</v>
      </c>
      <c r="B33" s="268" t="s">
        <v>18</v>
      </c>
      <c r="C33" s="268">
        <v>1</v>
      </c>
      <c r="D33" s="268">
        <v>1</v>
      </c>
      <c r="E33" s="268">
        <f>'sens_23-24'!J111</f>
        <v>24</v>
      </c>
      <c r="F33" s="268">
        <v>2</v>
      </c>
    </row>
    <row r="34" spans="1:7">
      <c r="A34" s="258" t="s">
        <v>4</v>
      </c>
      <c r="B34" s="268" t="s">
        <v>18</v>
      </c>
      <c r="C34" s="268">
        <v>1</v>
      </c>
      <c r="D34" s="268">
        <v>1</v>
      </c>
      <c r="E34" s="268">
        <f>'sens_23-24'!J112</f>
        <v>27</v>
      </c>
      <c r="F34" s="268">
        <f>2</f>
        <v>2</v>
      </c>
    </row>
    <row r="35" spans="1:7">
      <c r="A35" s="98" t="s">
        <v>1066</v>
      </c>
      <c r="B35" s="98"/>
      <c r="C35" s="98">
        <f>C34+C33+C32</f>
        <v>3</v>
      </c>
      <c r="D35" s="98">
        <f>D34+D33+D32</f>
        <v>4</v>
      </c>
      <c r="E35" s="98">
        <f>E34+E33+E32</f>
        <v>82</v>
      </c>
      <c r="F35" s="98">
        <f>F34+F33+F32</f>
        <v>8</v>
      </c>
      <c r="G35" s="99">
        <v>3</v>
      </c>
    </row>
    <row r="36" spans="1:7" s="104" customFormat="1" ht="12.75">
      <c r="A36" s="87"/>
      <c r="B36" s="87"/>
      <c r="C36" s="87">
        <f>C35</f>
        <v>3</v>
      </c>
      <c r="D36" s="87">
        <f>D35</f>
        <v>4</v>
      </c>
      <c r="E36" s="87">
        <f>E35</f>
        <v>82</v>
      </c>
      <c r="F36" s="87">
        <f>F35</f>
        <v>8</v>
      </c>
      <c r="G36" s="101">
        <f>G35</f>
        <v>3</v>
      </c>
    </row>
    <row r="37" spans="1:7">
      <c r="A37" s="92" t="s">
        <v>1224</v>
      </c>
    </row>
    <row r="38" spans="1:7">
      <c r="A38" s="97" t="s">
        <v>1</v>
      </c>
      <c r="B38" s="97" t="s">
        <v>7</v>
      </c>
      <c r="C38" s="97" t="s">
        <v>8</v>
      </c>
      <c r="D38" s="97" t="s">
        <v>9</v>
      </c>
      <c r="E38" s="97" t="s">
        <v>10</v>
      </c>
      <c r="F38" s="97" t="s">
        <v>11</v>
      </c>
    </row>
    <row r="39" spans="1:7">
      <c r="A39" s="247"/>
      <c r="B39" s="97"/>
      <c r="C39" s="97"/>
      <c r="D39" s="97"/>
      <c r="E39" s="97"/>
      <c r="F39" s="97"/>
    </row>
    <row r="40" spans="1:7">
      <c r="A40" s="98" t="s">
        <v>1067</v>
      </c>
      <c r="B40" s="98"/>
      <c r="C40" s="98">
        <f>C39</f>
        <v>0</v>
      </c>
      <c r="D40" s="98">
        <f>D39</f>
        <v>0</v>
      </c>
      <c r="E40" s="98">
        <f>E39</f>
        <v>0</v>
      </c>
      <c r="F40" s="98">
        <f>F39</f>
        <v>0</v>
      </c>
      <c r="G40" s="99">
        <v>0</v>
      </c>
    </row>
    <row r="41" spans="1:7">
      <c r="C41" s="88">
        <v>0</v>
      </c>
      <c r="D41" s="88">
        <v>0</v>
      </c>
      <c r="E41" s="88">
        <v>0</v>
      </c>
      <c r="F41" s="88">
        <v>0</v>
      </c>
      <c r="G41" s="105">
        <v>0</v>
      </c>
    </row>
    <row r="42" spans="1:7">
      <c r="A42" s="92" t="s">
        <v>1090</v>
      </c>
    </row>
    <row r="43" spans="1:7">
      <c r="A43" s="97" t="s">
        <v>1</v>
      </c>
      <c r="B43" s="97" t="s">
        <v>7</v>
      </c>
      <c r="C43" s="97" t="s">
        <v>8</v>
      </c>
      <c r="D43" s="97" t="s">
        <v>9</v>
      </c>
      <c r="E43" s="97" t="s">
        <v>10</v>
      </c>
      <c r="F43" s="97" t="s">
        <v>11</v>
      </c>
    </row>
    <row r="44" spans="1:7">
      <c r="A44" s="251" t="s">
        <v>1046</v>
      </c>
      <c r="B44" s="252" t="s">
        <v>575</v>
      </c>
      <c r="C44" s="252">
        <f>C5</f>
        <v>1</v>
      </c>
      <c r="D44" s="252">
        <f>D5</f>
        <v>1</v>
      </c>
      <c r="E44" s="252">
        <f>E5</f>
        <v>23</v>
      </c>
      <c r="F44" s="252">
        <f>F5</f>
        <v>1</v>
      </c>
    </row>
    <row r="45" spans="1:7">
      <c r="A45" s="251" t="s">
        <v>1058</v>
      </c>
      <c r="B45" s="252" t="s">
        <v>1059</v>
      </c>
      <c r="C45" s="252">
        <f>C8</f>
        <v>2</v>
      </c>
      <c r="D45" s="252">
        <f>D8</f>
        <v>5</v>
      </c>
      <c r="E45" s="252">
        <f>E8</f>
        <v>118</v>
      </c>
      <c r="F45" s="252">
        <f>F8</f>
        <v>5</v>
      </c>
    </row>
    <row r="46" spans="1:7">
      <c r="A46" s="251" t="s">
        <v>311</v>
      </c>
      <c r="B46" s="252" t="s">
        <v>657</v>
      </c>
      <c r="C46" s="252">
        <f>C15</f>
        <v>1</v>
      </c>
      <c r="D46" s="252">
        <f>D15</f>
        <v>2</v>
      </c>
      <c r="E46" s="252">
        <f>E15</f>
        <v>52</v>
      </c>
      <c r="F46" s="252">
        <f>F15</f>
        <v>2</v>
      </c>
    </row>
    <row r="47" spans="1:7">
      <c r="A47" s="98" t="s">
        <v>1070</v>
      </c>
      <c r="B47" s="98"/>
      <c r="C47" s="98">
        <f>SUM(C44:C46)</f>
        <v>4</v>
      </c>
      <c r="D47" s="98">
        <f>SUM(D44:D46)</f>
        <v>8</v>
      </c>
      <c r="E47" s="98">
        <f>SUM(E44:E46)</f>
        <v>193</v>
      </c>
      <c r="F47" s="98">
        <f>SUM(F44:F46)</f>
        <v>8</v>
      </c>
      <c r="G47" s="99">
        <v>3</v>
      </c>
    </row>
    <row r="48" spans="1:7" s="104" customFormat="1" ht="12.75">
      <c r="A48" s="87"/>
      <c r="B48" s="87"/>
      <c r="C48" s="87">
        <f>0</f>
        <v>0</v>
      </c>
      <c r="D48" s="87">
        <f>0</f>
        <v>0</v>
      </c>
      <c r="E48" s="87">
        <f>0</f>
        <v>0</v>
      </c>
      <c r="F48" s="87">
        <f>0</f>
        <v>0</v>
      </c>
      <c r="G48" s="101">
        <v>0</v>
      </c>
    </row>
    <row r="49" spans="1:7" s="104" customFormat="1" ht="12.75">
      <c r="A49" s="87"/>
      <c r="B49" s="87"/>
      <c r="C49" s="87"/>
      <c r="D49" s="87"/>
      <c r="E49" s="87"/>
      <c r="F49" s="87"/>
      <c r="G49" s="101"/>
    </row>
    <row r="50" spans="1:7">
      <c r="A50" s="92" t="s">
        <v>1096</v>
      </c>
    </row>
    <row r="51" spans="1:7">
      <c r="A51" s="247"/>
      <c r="B51" s="97"/>
      <c r="C51" s="97"/>
      <c r="D51" s="97"/>
      <c r="E51" s="97"/>
      <c r="F51" s="97"/>
    </row>
    <row r="52" spans="1:7">
      <c r="A52" s="251" t="s">
        <v>1058</v>
      </c>
      <c r="B52" s="252" t="s">
        <v>1059</v>
      </c>
      <c r="C52" s="252">
        <f>C8</f>
        <v>2</v>
      </c>
      <c r="D52" s="252">
        <f>D8</f>
        <v>5</v>
      </c>
      <c r="E52" s="252">
        <f>E8</f>
        <v>118</v>
      </c>
      <c r="F52" s="252">
        <f>F8</f>
        <v>5</v>
      </c>
    </row>
    <row r="53" spans="1:7">
      <c r="A53" s="98" t="s">
        <v>1071</v>
      </c>
      <c r="B53" s="98"/>
      <c r="C53" s="98">
        <f>C52</f>
        <v>2</v>
      </c>
      <c r="D53" s="98">
        <f>D52</f>
        <v>5</v>
      </c>
      <c r="E53" s="98">
        <f>E52</f>
        <v>118</v>
      </c>
      <c r="F53" s="98">
        <f>F52</f>
        <v>5</v>
      </c>
      <c r="G53" s="99">
        <v>1</v>
      </c>
    </row>
    <row r="54" spans="1:7">
      <c r="C54" s="88">
        <v>0</v>
      </c>
      <c r="D54" s="88">
        <v>0</v>
      </c>
      <c r="E54" s="88">
        <v>0</v>
      </c>
      <c r="F54" s="88">
        <v>0</v>
      </c>
      <c r="G54" s="105">
        <v>0</v>
      </c>
    </row>
    <row r="56" spans="1:7">
      <c r="A56" s="92" t="s">
        <v>1043</v>
      </c>
    </row>
    <row r="57" spans="1:7">
      <c r="A57" s="97" t="s">
        <v>1</v>
      </c>
      <c r="B57" s="97" t="s">
        <v>7</v>
      </c>
      <c r="C57" s="97" t="s">
        <v>8</v>
      </c>
      <c r="D57" s="97" t="s">
        <v>9</v>
      </c>
      <c r="E57" s="97" t="s">
        <v>10</v>
      </c>
      <c r="F57" s="97" t="s">
        <v>11</v>
      </c>
    </row>
    <row r="58" spans="1:7">
      <c r="A58" s="153" t="s">
        <v>34</v>
      </c>
      <c r="B58" s="155" t="s">
        <v>15</v>
      </c>
      <c r="C58" s="155">
        <v>1</v>
      </c>
      <c r="D58" s="155">
        <v>2</v>
      </c>
      <c r="E58" s="155">
        <f>'sens_23-24'!J38+'sens_23-24'!J39</f>
        <v>50</v>
      </c>
      <c r="F58" s="155">
        <f>('sens_23-24'!F38+'sens_23-24'!F39)/2</f>
        <v>2</v>
      </c>
    </row>
    <row r="59" spans="1:7">
      <c r="A59" s="153" t="s">
        <v>684</v>
      </c>
      <c r="B59" s="155" t="s">
        <v>15</v>
      </c>
      <c r="C59" s="155">
        <v>1</v>
      </c>
      <c r="D59" s="155">
        <v>12</v>
      </c>
      <c r="E59" s="155">
        <f>'sens_23-24'!H40+'sens_23-24'!H41+'sens_23-24'!H42+'sens_23-24'!H43+'sens_23-24'!H44+'sens_23-24'!H45+'sens_23-24'!H46+'sens_23-24'!H47+'sens_23-24'!H48+'sens_23-24'!H49+'sens_23-24'!H50+'sens_23-24'!H51</f>
        <v>302</v>
      </c>
      <c r="F59" s="155">
        <f>('sens_23-24'!F40+'sens_23-24'!F41+'sens_23-24'!F42+'sens_23-24'!F43+'sens_23-24'!F45+'sens_23-24'!F44+'sens_23-24'!F46+'sens_23-24'!F47+'sens_23-24'!F48+'sens_23-24'!F49+'sens_23-24'!F50+'sens_23-24'!F51)/2</f>
        <v>6</v>
      </c>
    </row>
    <row r="60" spans="1:7">
      <c r="A60" s="153" t="s">
        <v>577</v>
      </c>
      <c r="B60" s="155" t="s">
        <v>15</v>
      </c>
      <c r="C60" s="155">
        <v>1</v>
      </c>
      <c r="D60" s="155">
        <v>1</v>
      </c>
      <c r="E60" s="155">
        <f>'sens_23-24'!H52</f>
        <v>21</v>
      </c>
      <c r="F60" s="155">
        <f>'sens_23-24'!F52/2</f>
        <v>1</v>
      </c>
    </row>
    <row r="61" spans="1:7">
      <c r="A61" s="153" t="s">
        <v>1086</v>
      </c>
      <c r="B61" s="155" t="s">
        <v>15</v>
      </c>
      <c r="C61" s="155">
        <v>1</v>
      </c>
      <c r="D61" s="155">
        <v>2</v>
      </c>
      <c r="E61" s="155">
        <f>'sens_23-24'!H53+'sens_23-24'!H54</f>
        <v>50</v>
      </c>
      <c r="F61" s="155">
        <f>('sens_23-24'!F53+'sens_23-24'!F54)/2</f>
        <v>2</v>
      </c>
    </row>
    <row r="62" spans="1:7">
      <c r="A62" s="153" t="s">
        <v>435</v>
      </c>
      <c r="B62" s="155" t="s">
        <v>1069</v>
      </c>
      <c r="C62" s="155">
        <v>1</v>
      </c>
      <c r="D62" s="155">
        <v>1</v>
      </c>
      <c r="E62" s="155">
        <f>'sens_23-24'!H55</f>
        <v>26</v>
      </c>
      <c r="F62" s="155">
        <f>'sens_23-24'!F55/2</f>
        <v>1</v>
      </c>
    </row>
    <row r="63" spans="1:7">
      <c r="A63" s="153" t="s">
        <v>553</v>
      </c>
      <c r="B63" s="155" t="s">
        <v>1069</v>
      </c>
      <c r="C63" s="155">
        <v>1</v>
      </c>
      <c r="D63" s="155">
        <v>2</v>
      </c>
      <c r="E63" s="155">
        <f>'sens_23-24'!H56+'sens_23-24'!H57</f>
        <v>50</v>
      </c>
      <c r="F63" s="155">
        <f>('sens_23-24'!F56+'sens_23-24'!F57)/2</f>
        <v>2</v>
      </c>
    </row>
    <row r="64" spans="1:7">
      <c r="A64" s="153" t="s">
        <v>180</v>
      </c>
      <c r="B64" s="155" t="s">
        <v>15</v>
      </c>
      <c r="C64" s="155">
        <v>1</v>
      </c>
      <c r="D64" s="155">
        <v>4</v>
      </c>
      <c r="E64" s="155">
        <f>'sens_23-24'!H58+'sens_23-24'!H59+'sens_23-24'!H60+'sens_23-24'!H61</f>
        <v>107</v>
      </c>
      <c r="F64" s="155">
        <f>('sens_23-24'!F58+'sens_23-24'!F59+'sens_23-24'!F60+'sens_23-24'!F61)/2</f>
        <v>4</v>
      </c>
    </row>
    <row r="65" spans="1:7">
      <c r="A65" s="153" t="s">
        <v>653</v>
      </c>
      <c r="B65" s="155" t="s">
        <v>15</v>
      </c>
      <c r="C65" s="155">
        <v>1</v>
      </c>
      <c r="D65" s="155">
        <v>1</v>
      </c>
      <c r="E65" s="155">
        <f>'sens_23-24'!H62</f>
        <v>26</v>
      </c>
      <c r="F65" s="155">
        <f>'sens_23-24'!F62/2</f>
        <v>1</v>
      </c>
    </row>
    <row r="66" spans="1:7">
      <c r="A66" s="153" t="s">
        <v>489</v>
      </c>
      <c r="B66" s="155" t="s">
        <v>15</v>
      </c>
      <c r="C66" s="155">
        <v>1</v>
      </c>
      <c r="D66" s="155">
        <v>1</v>
      </c>
      <c r="E66" s="155">
        <f>'sens_23-24'!H63</f>
        <v>26</v>
      </c>
      <c r="F66" s="155">
        <f>'sens_23-24'!F63/2</f>
        <v>1</v>
      </c>
    </row>
    <row r="67" spans="1:7">
      <c r="A67" s="153" t="s">
        <v>744</v>
      </c>
      <c r="B67" s="155" t="s">
        <v>15</v>
      </c>
      <c r="C67" s="155">
        <v>1</v>
      </c>
      <c r="D67" s="155">
        <v>2</v>
      </c>
      <c r="E67" s="155">
        <f>'sens_23-24'!H64+'sens_23-24'!H65</f>
        <v>50</v>
      </c>
      <c r="F67" s="155">
        <f>('sens_23-24'!F64+'sens_23-24'!F65)/2</f>
        <v>2</v>
      </c>
    </row>
    <row r="68" spans="1:7">
      <c r="A68" s="153" t="s">
        <v>1087</v>
      </c>
      <c r="B68" s="155" t="s">
        <v>15</v>
      </c>
      <c r="C68" s="155">
        <v>1</v>
      </c>
      <c r="D68" s="155">
        <v>1</v>
      </c>
      <c r="E68" s="155">
        <f>'sens_23-24'!H66</f>
        <v>24</v>
      </c>
      <c r="F68" s="155">
        <f>'sens_23-24'!F66/2</f>
        <v>1</v>
      </c>
    </row>
    <row r="69" spans="1:7">
      <c r="A69" s="153" t="s">
        <v>613</v>
      </c>
      <c r="B69" s="155" t="s">
        <v>15</v>
      </c>
      <c r="C69" s="155">
        <v>8</v>
      </c>
      <c r="D69" s="155">
        <f>2+15</f>
        <v>17</v>
      </c>
      <c r="E69" s="155">
        <f>'sens_23-24'!H67+'sens_23-24'!H68+'sens_23-24'!H69+'sens_23-24'!H70+'sens_23-24'!H71+'sens_23-24'!H72+'sens_23-24'!H73+'sens_23-24'!H74+'sens_23-24'!H75+'sens_23-24'!H76+'sens_23-24'!H77+'sens_23-24'!H78+'sens_23-24'!H79+'sens_23-24'!J80+'sens_23-24'!H81+'sens_23-24'!H82+'sens_23-24'!H83</f>
        <v>420</v>
      </c>
      <c r="F69" s="155">
        <f>SUM('sens_23-24'!F67:F83)/2</f>
        <v>17</v>
      </c>
    </row>
    <row r="70" spans="1:7">
      <c r="A70" s="153" t="s">
        <v>661</v>
      </c>
      <c r="B70" s="155" t="s">
        <v>15</v>
      </c>
      <c r="C70" s="155">
        <v>1</v>
      </c>
      <c r="D70" s="155">
        <v>3</v>
      </c>
      <c r="E70" s="155">
        <f>'sens_23-24'!H84+'sens_23-24'!H85+'sens_23-24'!H86</f>
        <v>80</v>
      </c>
      <c r="F70" s="155">
        <f>('sens_23-24'!F84+'sens_23-24'!F85+'sens_23-24'!F86)/2</f>
        <v>3</v>
      </c>
    </row>
    <row r="71" spans="1:7">
      <c r="A71" s="172" t="s">
        <v>1088</v>
      </c>
      <c r="B71" s="199" t="s">
        <v>15</v>
      </c>
      <c r="C71" s="199">
        <v>1</v>
      </c>
      <c r="D71" s="199">
        <v>2</v>
      </c>
      <c r="E71" s="199">
        <f>'sens_23-24'!H87</f>
        <v>50</v>
      </c>
      <c r="F71" s="199">
        <v>1</v>
      </c>
    </row>
    <row r="72" spans="1:7">
      <c r="A72" s="98" t="s">
        <v>1074</v>
      </c>
      <c r="B72" s="98"/>
      <c r="C72" s="98">
        <f>SUM(C58:C71)</f>
        <v>21</v>
      </c>
      <c r="D72" s="98">
        <f>SUM(D58:D71)</f>
        <v>51</v>
      </c>
      <c r="E72" s="98">
        <f>SUM(E58:E71)</f>
        <v>1282</v>
      </c>
      <c r="F72" s="98">
        <f>SUM(F58:F71)</f>
        <v>44</v>
      </c>
      <c r="G72" s="99">
        <v>14</v>
      </c>
    </row>
    <row r="73" spans="1:7" s="104" customFormat="1" ht="12.75">
      <c r="A73" s="87"/>
      <c r="B73" s="87"/>
      <c r="C73" s="87">
        <f>C72</f>
        <v>21</v>
      </c>
      <c r="D73" s="87">
        <f>D72</f>
        <v>51</v>
      </c>
      <c r="E73" s="87">
        <f>E72</f>
        <v>1282</v>
      </c>
      <c r="F73" s="87">
        <f>F72</f>
        <v>44</v>
      </c>
      <c r="G73" s="104">
        <f>G72</f>
        <v>14</v>
      </c>
    </row>
    <row r="74" spans="1:7">
      <c r="A74" s="92" t="s">
        <v>1044</v>
      </c>
    </row>
    <row r="75" spans="1:7">
      <c r="A75" s="97" t="s">
        <v>1</v>
      </c>
      <c r="B75" s="97" t="s">
        <v>7</v>
      </c>
      <c r="C75" s="97" t="s">
        <v>8</v>
      </c>
      <c r="D75" s="97" t="s">
        <v>9</v>
      </c>
      <c r="E75" s="97" t="s">
        <v>10</v>
      </c>
      <c r="F75" s="97" t="s">
        <v>11</v>
      </c>
    </row>
    <row r="76" spans="1:7">
      <c r="A76" s="157" t="s">
        <v>435</v>
      </c>
      <c r="B76" s="158" t="s">
        <v>1069</v>
      </c>
      <c r="C76" s="158">
        <f t="shared" ref="C76:F77" si="0">C62</f>
        <v>1</v>
      </c>
      <c r="D76" s="158">
        <f t="shared" si="0"/>
        <v>1</v>
      </c>
      <c r="E76" s="158">
        <f t="shared" si="0"/>
        <v>26</v>
      </c>
      <c r="F76" s="158">
        <f t="shared" si="0"/>
        <v>1</v>
      </c>
    </row>
    <row r="77" spans="1:7">
      <c r="A77" s="157" t="s">
        <v>553</v>
      </c>
      <c r="B77" s="158" t="s">
        <v>1069</v>
      </c>
      <c r="C77" s="158">
        <f t="shared" si="0"/>
        <v>1</v>
      </c>
      <c r="D77" s="158">
        <f t="shared" si="0"/>
        <v>2</v>
      </c>
      <c r="E77" s="158">
        <f t="shared" si="0"/>
        <v>50</v>
      </c>
      <c r="F77" s="158">
        <f t="shared" si="0"/>
        <v>2</v>
      </c>
    </row>
    <row r="78" spans="1:7">
      <c r="A78" s="98" t="s">
        <v>1075</v>
      </c>
      <c r="B78" s="98"/>
      <c r="C78" s="98">
        <f>C76+C77</f>
        <v>2</v>
      </c>
      <c r="D78" s="98">
        <f>D76+D77</f>
        <v>3</v>
      </c>
      <c r="E78" s="98">
        <f>E76+E77</f>
        <v>76</v>
      </c>
      <c r="F78" s="98">
        <f>F76+F77</f>
        <v>3</v>
      </c>
      <c r="G78" s="99">
        <v>2</v>
      </c>
    </row>
    <row r="79" spans="1:7">
      <c r="C79" s="88">
        <v>0</v>
      </c>
      <c r="D79" s="88">
        <v>0</v>
      </c>
      <c r="E79" s="88">
        <v>0</v>
      </c>
      <c r="F79" s="88">
        <v>0</v>
      </c>
      <c r="G79" s="92">
        <v>0</v>
      </c>
    </row>
    <row r="81" spans="1:15">
      <c r="I81" s="97" t="s">
        <v>620</v>
      </c>
      <c r="J81" s="120" t="s">
        <v>1049</v>
      </c>
      <c r="K81" s="120" t="s">
        <v>1050</v>
      </c>
      <c r="N81" s="86" t="s">
        <v>716</v>
      </c>
    </row>
    <row r="82" spans="1:15">
      <c r="A82" s="107" t="s">
        <v>656</v>
      </c>
      <c r="B82" s="97" t="s">
        <v>7</v>
      </c>
      <c r="C82" s="97" t="s">
        <v>8</v>
      </c>
      <c r="D82" s="97" t="s">
        <v>9</v>
      </c>
      <c r="E82" s="97" t="s">
        <v>10</v>
      </c>
      <c r="F82" s="97" t="s">
        <v>11</v>
      </c>
      <c r="G82" s="102" t="s">
        <v>16</v>
      </c>
      <c r="I82" s="103" t="s">
        <v>500</v>
      </c>
      <c r="J82" s="108">
        <f>bil_ec_22_23!E93</f>
        <v>815</v>
      </c>
      <c r="K82" s="108">
        <f t="shared" ref="K82:K90" si="1">E83</f>
        <v>689</v>
      </c>
      <c r="L82" s="280">
        <f t="shared" ref="L82:L90" si="2">SUM(J82:K82)</f>
        <v>1504</v>
      </c>
      <c r="N82" s="103" t="s">
        <v>500</v>
      </c>
      <c r="O82" s="108">
        <f>E20</f>
        <v>689</v>
      </c>
    </row>
    <row r="83" spans="1:15">
      <c r="A83" s="103" t="s">
        <v>500</v>
      </c>
      <c r="B83" s="102" t="s">
        <v>17</v>
      </c>
      <c r="C83" s="102">
        <f>C19</f>
        <v>18</v>
      </c>
      <c r="D83" s="102">
        <f>D19</f>
        <v>29</v>
      </c>
      <c r="E83" s="102">
        <f>E19</f>
        <v>689</v>
      </c>
      <c r="F83" s="102">
        <f>F19</f>
        <v>28</v>
      </c>
      <c r="G83" s="102">
        <f>G19</f>
        <v>16</v>
      </c>
      <c r="I83" s="103" t="s">
        <v>515</v>
      </c>
      <c r="J83" s="108">
        <f>bil_ec_22_23!E94</f>
        <v>243</v>
      </c>
      <c r="K83" s="108">
        <f t="shared" si="1"/>
        <v>182</v>
      </c>
      <c r="L83" s="280">
        <f t="shared" si="2"/>
        <v>425</v>
      </c>
      <c r="N83" s="103" t="s">
        <v>515</v>
      </c>
      <c r="O83" s="108">
        <f>E29</f>
        <v>80</v>
      </c>
    </row>
    <row r="84" spans="1:15">
      <c r="A84" s="103" t="s">
        <v>515</v>
      </c>
      <c r="B84" s="102" t="s">
        <v>12</v>
      </c>
      <c r="C84" s="102">
        <f>C28</f>
        <v>5</v>
      </c>
      <c r="D84" s="102">
        <f>D28</f>
        <v>7</v>
      </c>
      <c r="E84" s="102">
        <f>E28</f>
        <v>182</v>
      </c>
      <c r="F84" s="102">
        <f>F28</f>
        <v>9</v>
      </c>
      <c r="G84" s="102">
        <f>G28</f>
        <v>5</v>
      </c>
      <c r="I84" s="103" t="s">
        <v>499</v>
      </c>
      <c r="J84" s="108">
        <f>bil_ec_22_23!E95</f>
        <v>17</v>
      </c>
      <c r="K84" s="108">
        <f t="shared" si="1"/>
        <v>82</v>
      </c>
      <c r="L84" s="280">
        <f t="shared" si="2"/>
        <v>99</v>
      </c>
      <c r="N84" s="103" t="s">
        <v>499</v>
      </c>
      <c r="O84" s="108">
        <f>E36</f>
        <v>82</v>
      </c>
    </row>
    <row r="85" spans="1:15">
      <c r="A85" s="103" t="s">
        <v>499</v>
      </c>
      <c r="B85" s="102" t="s">
        <v>18</v>
      </c>
      <c r="C85" s="102">
        <f>C35</f>
        <v>3</v>
      </c>
      <c r="D85" s="102">
        <f>D35</f>
        <v>4</v>
      </c>
      <c r="E85" s="102">
        <f>E35</f>
        <v>82</v>
      </c>
      <c r="F85" s="102">
        <f>F35</f>
        <v>8</v>
      </c>
      <c r="G85" s="102">
        <f>G35</f>
        <v>3</v>
      </c>
      <c r="I85" s="103" t="s">
        <v>519</v>
      </c>
      <c r="J85" s="108">
        <f>bil_ec_22_23!E96</f>
        <v>0</v>
      </c>
      <c r="K85" s="108">
        <f t="shared" si="1"/>
        <v>0</v>
      </c>
      <c r="L85" s="280">
        <f t="shared" si="2"/>
        <v>0</v>
      </c>
      <c r="N85" s="103" t="s">
        <v>542</v>
      </c>
      <c r="O85" s="108">
        <f>E48</f>
        <v>0</v>
      </c>
    </row>
    <row r="86" spans="1:15">
      <c r="A86" s="103" t="s">
        <v>1072</v>
      </c>
      <c r="B86" s="102" t="s">
        <v>19</v>
      </c>
      <c r="C86" s="102">
        <f>C40</f>
        <v>0</v>
      </c>
      <c r="D86" s="102">
        <f>D40</f>
        <v>0</v>
      </c>
      <c r="E86" s="102">
        <f>E40</f>
        <v>0</v>
      </c>
      <c r="F86" s="102">
        <f>F40</f>
        <v>0</v>
      </c>
      <c r="G86" s="102">
        <f>G40</f>
        <v>0</v>
      </c>
      <c r="I86" s="103" t="s">
        <v>542</v>
      </c>
      <c r="J86" s="108">
        <f>bil_ec_22_23!E97</f>
        <v>338</v>
      </c>
      <c r="K86" s="108">
        <f t="shared" si="1"/>
        <v>193</v>
      </c>
      <c r="L86" s="280">
        <f t="shared" si="2"/>
        <v>531</v>
      </c>
      <c r="N86" s="103" t="s">
        <v>501</v>
      </c>
      <c r="O86" s="108">
        <f>E54</f>
        <v>0</v>
      </c>
    </row>
    <row r="87" spans="1:15">
      <c r="A87" s="103" t="s">
        <v>1089</v>
      </c>
      <c r="B87" s="102" t="s">
        <v>14</v>
      </c>
      <c r="C87" s="102">
        <f>C47</f>
        <v>4</v>
      </c>
      <c r="D87" s="102">
        <f>D47</f>
        <v>8</v>
      </c>
      <c r="E87" s="102">
        <f>E47</f>
        <v>193</v>
      </c>
      <c r="F87" s="102">
        <f>F47</f>
        <v>8</v>
      </c>
      <c r="G87" s="102">
        <f>G47</f>
        <v>3</v>
      </c>
      <c r="I87" s="103" t="s">
        <v>501</v>
      </c>
      <c r="J87" s="108">
        <f>bil_ec_22_23!E98</f>
        <v>26</v>
      </c>
      <c r="K87" s="108">
        <f t="shared" si="1"/>
        <v>118</v>
      </c>
      <c r="L87" s="280">
        <f t="shared" si="2"/>
        <v>144</v>
      </c>
      <c r="N87" s="103" t="s">
        <v>543</v>
      </c>
      <c r="O87" s="108">
        <f>E73</f>
        <v>1282</v>
      </c>
    </row>
    <row r="88" spans="1:15">
      <c r="A88" s="103" t="s">
        <v>501</v>
      </c>
      <c r="B88" s="102" t="s">
        <v>20</v>
      </c>
      <c r="C88" s="102">
        <f>C53</f>
        <v>2</v>
      </c>
      <c r="D88" s="102">
        <f>D53</f>
        <v>5</v>
      </c>
      <c r="E88" s="102">
        <f>E53</f>
        <v>118</v>
      </c>
      <c r="F88" s="102">
        <f>F53</f>
        <v>5</v>
      </c>
      <c r="G88" s="102">
        <f>G53</f>
        <v>1</v>
      </c>
      <c r="I88" s="103" t="s">
        <v>543</v>
      </c>
      <c r="J88" s="108">
        <f>bil_ec_22_23!E99</f>
        <v>1152</v>
      </c>
      <c r="K88" s="108">
        <f t="shared" si="1"/>
        <v>1282</v>
      </c>
      <c r="L88" s="280">
        <f t="shared" si="2"/>
        <v>2434</v>
      </c>
      <c r="N88" s="103" t="s">
        <v>503</v>
      </c>
      <c r="O88" s="108">
        <f>E79</f>
        <v>0</v>
      </c>
    </row>
    <row r="89" spans="1:15">
      <c r="A89" s="103" t="s">
        <v>1048</v>
      </c>
      <c r="B89" s="102" t="s">
        <v>15</v>
      </c>
      <c r="C89" s="102">
        <f>C72</f>
        <v>21</v>
      </c>
      <c r="D89" s="102">
        <f>D72</f>
        <v>51</v>
      </c>
      <c r="E89" s="102">
        <f>E72</f>
        <v>1282</v>
      </c>
      <c r="F89" s="102">
        <f>F72</f>
        <v>44</v>
      </c>
      <c r="G89" s="102">
        <f>G72</f>
        <v>14</v>
      </c>
      <c r="I89" s="103" t="s">
        <v>503</v>
      </c>
      <c r="J89" s="108">
        <f>bil_ec_22_23!E100</f>
        <v>25</v>
      </c>
      <c r="K89" s="108">
        <f t="shared" si="1"/>
        <v>76</v>
      </c>
      <c r="L89" s="280">
        <f t="shared" si="2"/>
        <v>101</v>
      </c>
      <c r="O89" s="86">
        <f>SUM(O82:O88)</f>
        <v>2133</v>
      </c>
    </row>
    <row r="90" spans="1:15">
      <c r="A90" s="103" t="s">
        <v>503</v>
      </c>
      <c r="B90" s="102" t="s">
        <v>15</v>
      </c>
      <c r="C90" s="102">
        <f>C78</f>
        <v>2</v>
      </c>
      <c r="D90" s="102">
        <f>D78</f>
        <v>3</v>
      </c>
      <c r="E90" s="102">
        <f>E78</f>
        <v>76</v>
      </c>
      <c r="F90" s="102">
        <f>F78</f>
        <v>3</v>
      </c>
      <c r="G90" s="102">
        <f>G78</f>
        <v>2</v>
      </c>
      <c r="I90" s="109" t="s">
        <v>419</v>
      </c>
      <c r="J90" s="110">
        <f>bil_ec_22_23!E101</f>
        <v>2227</v>
      </c>
      <c r="K90" s="110">
        <f t="shared" si="1"/>
        <v>2133</v>
      </c>
      <c r="L90" s="280">
        <f t="shared" si="2"/>
        <v>4360</v>
      </c>
    </row>
    <row r="91" spans="1:15">
      <c r="A91" s="204" t="s">
        <v>419</v>
      </c>
      <c r="B91" s="205" t="s">
        <v>21</v>
      </c>
      <c r="C91" s="206">
        <f>C94</f>
        <v>45</v>
      </c>
      <c r="D91" s="206">
        <f>D94</f>
        <v>87</v>
      </c>
      <c r="E91" s="206">
        <f>E94</f>
        <v>2133</v>
      </c>
      <c r="F91" s="206">
        <f>F94</f>
        <v>86</v>
      </c>
      <c r="G91" s="206">
        <f>G94</f>
        <v>36</v>
      </c>
    </row>
    <row r="92" spans="1:15">
      <c r="G92" s="92"/>
      <c r="J92" s="120" t="s">
        <v>1049</v>
      </c>
      <c r="K92" s="120" t="s">
        <v>1050</v>
      </c>
    </row>
    <row r="93" spans="1:15">
      <c r="G93" s="92"/>
      <c r="H93" s="111"/>
      <c r="I93" s="111"/>
      <c r="J93" s="110">
        <f>J90</f>
        <v>2227</v>
      </c>
      <c r="K93" s="110">
        <f>K90</f>
        <v>2133</v>
      </c>
      <c r="L93" s="280">
        <f>SUM(J93:K93)</f>
        <v>4360</v>
      </c>
    </row>
    <row r="94" spans="1:15">
      <c r="C94" s="92">
        <f>C20+C29+C36+C41+C48+C54+C73+C79</f>
        <v>45</v>
      </c>
      <c r="D94" s="92">
        <f>D20+D29+D36+D41+D48+D54+D73+D79</f>
        <v>87</v>
      </c>
      <c r="E94" s="92">
        <f>E20+E29+E36+E41+E48+E54+E73+E79</f>
        <v>2133</v>
      </c>
      <c r="F94" s="92">
        <f>F20+F29+F36+F41+F48+F54+F73+F79</f>
        <v>86</v>
      </c>
      <c r="G94" s="86">
        <f>G20+G29+G36+G41+G48+G54+G73+G79</f>
        <v>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E89C-18D6-414F-BD69-5346568ED59B}">
  <dimension ref="A1:N121"/>
  <sheetViews>
    <sheetView topLeftCell="A109" workbookViewId="0">
      <selection activeCell="C120" sqref="C120"/>
    </sheetView>
  </sheetViews>
  <sheetFormatPr baseColWidth="10" defaultRowHeight="15"/>
  <cols>
    <col min="2" max="2" width="21.140625" customWidth="1"/>
    <col min="3" max="3" width="28.5703125" customWidth="1"/>
    <col min="4" max="4" width="15.28515625" customWidth="1"/>
    <col min="5" max="5" width="21.85546875" customWidth="1"/>
    <col min="7" max="7" width="13.140625" customWidth="1"/>
  </cols>
  <sheetData>
    <row r="1" spans="1:9">
      <c r="A1" t="s">
        <v>835</v>
      </c>
    </row>
    <row r="2" spans="1:9">
      <c r="A2" s="498" t="s">
        <v>792</v>
      </c>
      <c r="B2" s="498"/>
      <c r="C2" s="498"/>
      <c r="D2" s="498"/>
      <c r="E2" s="498"/>
      <c r="F2" s="498"/>
      <c r="G2" s="498"/>
      <c r="H2" s="498"/>
      <c r="I2" s="498"/>
    </row>
    <row r="3" spans="1:9" ht="60">
      <c r="A3" s="207" t="s">
        <v>793</v>
      </c>
      <c r="B3" s="208" t="s">
        <v>794</v>
      </c>
      <c r="C3" s="208" t="s">
        <v>795</v>
      </c>
      <c r="D3" s="208" t="s">
        <v>796</v>
      </c>
      <c r="E3" s="208" t="s">
        <v>797</v>
      </c>
      <c r="F3" s="208" t="s">
        <v>798</v>
      </c>
      <c r="G3" s="208" t="s">
        <v>799</v>
      </c>
      <c r="H3" s="209" t="s">
        <v>800</v>
      </c>
      <c r="I3" s="208" t="s">
        <v>801</v>
      </c>
    </row>
    <row r="4" spans="1:9">
      <c r="A4" s="499" t="s">
        <v>802</v>
      </c>
      <c r="B4" s="291" t="s">
        <v>803</v>
      </c>
      <c r="C4" s="292" t="s">
        <v>804</v>
      </c>
      <c r="D4" s="293" t="s">
        <v>805</v>
      </c>
      <c r="E4" s="291" t="s">
        <v>579</v>
      </c>
      <c r="F4" s="293">
        <v>1</v>
      </c>
      <c r="G4" s="293">
        <v>1</v>
      </c>
      <c r="H4" s="294">
        <v>23</v>
      </c>
      <c r="I4" s="159" t="s">
        <v>806</v>
      </c>
    </row>
    <row r="5" spans="1:9">
      <c r="A5" s="499"/>
      <c r="B5" s="295" t="s">
        <v>807</v>
      </c>
      <c r="C5" s="295" t="s">
        <v>808</v>
      </c>
      <c r="D5" s="293" t="s">
        <v>805</v>
      </c>
      <c r="E5" s="291" t="s">
        <v>579</v>
      </c>
      <c r="F5" s="293">
        <v>1</v>
      </c>
      <c r="G5" s="293">
        <v>1</v>
      </c>
      <c r="H5" s="294">
        <v>25</v>
      </c>
      <c r="I5" s="159" t="s">
        <v>806</v>
      </c>
    </row>
    <row r="6" spans="1:9">
      <c r="A6" s="499"/>
      <c r="B6" s="295" t="s">
        <v>807</v>
      </c>
      <c r="C6" s="295" t="s">
        <v>808</v>
      </c>
      <c r="D6" s="293" t="s">
        <v>805</v>
      </c>
      <c r="E6" s="291" t="s">
        <v>428</v>
      </c>
      <c r="F6" s="293">
        <v>1</v>
      </c>
      <c r="G6" s="293">
        <v>1</v>
      </c>
      <c r="H6" s="294">
        <v>25</v>
      </c>
      <c r="I6" s="159" t="s">
        <v>806</v>
      </c>
    </row>
    <row r="7" spans="1:9">
      <c r="A7" s="499"/>
      <c r="B7" s="295" t="s">
        <v>807</v>
      </c>
      <c r="C7" s="295" t="s">
        <v>808</v>
      </c>
      <c r="D7" s="293" t="s">
        <v>805</v>
      </c>
      <c r="E7" s="291" t="s">
        <v>426</v>
      </c>
      <c r="F7" s="293">
        <v>1</v>
      </c>
      <c r="G7" s="293">
        <v>1</v>
      </c>
      <c r="H7" s="294">
        <v>24</v>
      </c>
      <c r="I7" s="159" t="s">
        <v>806</v>
      </c>
    </row>
    <row r="8" spans="1:9">
      <c r="A8" s="499"/>
      <c r="B8" s="295" t="s">
        <v>535</v>
      </c>
      <c r="C8" s="295" t="s">
        <v>809</v>
      </c>
      <c r="D8" s="293" t="s">
        <v>805</v>
      </c>
      <c r="E8" s="291" t="s">
        <v>579</v>
      </c>
      <c r="F8" s="293">
        <v>1</v>
      </c>
      <c r="G8" s="293">
        <v>1</v>
      </c>
      <c r="H8" s="294">
        <v>19</v>
      </c>
      <c r="I8" s="159" t="s">
        <v>806</v>
      </c>
    </row>
    <row r="9" spans="1:9">
      <c r="A9" s="499"/>
      <c r="B9" s="291" t="s">
        <v>639</v>
      </c>
      <c r="C9" s="291" t="s">
        <v>810</v>
      </c>
      <c r="D9" s="293" t="s">
        <v>805</v>
      </c>
      <c r="E9" s="291" t="s">
        <v>579</v>
      </c>
      <c r="F9" s="293">
        <v>1</v>
      </c>
      <c r="G9" s="293">
        <v>1</v>
      </c>
      <c r="H9" s="294">
        <v>27</v>
      </c>
      <c r="I9" s="159" t="s">
        <v>806</v>
      </c>
    </row>
    <row r="10" spans="1:9">
      <c r="A10" s="499"/>
      <c r="B10" s="295" t="s">
        <v>468</v>
      </c>
      <c r="C10" s="295" t="s">
        <v>811</v>
      </c>
      <c r="D10" s="293" t="s">
        <v>805</v>
      </c>
      <c r="E10" s="291" t="s">
        <v>428</v>
      </c>
      <c r="F10" s="293">
        <v>1</v>
      </c>
      <c r="G10" s="293">
        <v>1</v>
      </c>
      <c r="H10" s="294">
        <v>24</v>
      </c>
      <c r="I10" s="159" t="s">
        <v>806</v>
      </c>
    </row>
    <row r="11" spans="1:9">
      <c r="A11" s="499"/>
      <c r="B11" s="295" t="s">
        <v>468</v>
      </c>
      <c r="C11" s="295" t="s">
        <v>811</v>
      </c>
      <c r="D11" s="293" t="s">
        <v>805</v>
      </c>
      <c r="E11" s="291" t="s">
        <v>426</v>
      </c>
      <c r="F11" s="293">
        <v>1</v>
      </c>
      <c r="G11" s="293">
        <v>1</v>
      </c>
      <c r="H11" s="294">
        <v>26</v>
      </c>
      <c r="I11" s="159" t="s">
        <v>806</v>
      </c>
    </row>
    <row r="12" spans="1:9">
      <c r="A12" s="499"/>
      <c r="B12" s="295" t="s">
        <v>468</v>
      </c>
      <c r="C12" s="295" t="s">
        <v>811</v>
      </c>
      <c r="D12" s="293" t="s">
        <v>805</v>
      </c>
      <c r="E12" s="291" t="s">
        <v>423</v>
      </c>
      <c r="F12" s="293">
        <v>1</v>
      </c>
      <c r="G12" s="293">
        <v>1</v>
      </c>
      <c r="H12" s="294">
        <v>24</v>
      </c>
      <c r="I12" s="159" t="s">
        <v>806</v>
      </c>
    </row>
    <row r="13" spans="1:9">
      <c r="A13" s="499"/>
      <c r="B13" s="295" t="s">
        <v>807</v>
      </c>
      <c r="C13" s="295" t="s">
        <v>812</v>
      </c>
      <c r="D13" s="293" t="s">
        <v>805</v>
      </c>
      <c r="E13" s="291" t="s">
        <v>579</v>
      </c>
      <c r="F13" s="293">
        <v>1</v>
      </c>
      <c r="G13" s="293">
        <v>1</v>
      </c>
      <c r="H13" s="294">
        <v>21</v>
      </c>
      <c r="I13" s="159" t="s">
        <v>806</v>
      </c>
    </row>
    <row r="14" spans="1:9">
      <c r="A14" s="499"/>
      <c r="B14" s="295" t="s">
        <v>807</v>
      </c>
      <c r="C14" s="295" t="s">
        <v>812</v>
      </c>
      <c r="D14" s="293" t="s">
        <v>805</v>
      </c>
      <c r="E14" s="291" t="s">
        <v>579</v>
      </c>
      <c r="F14" s="293">
        <v>1</v>
      </c>
      <c r="G14" s="293">
        <v>1</v>
      </c>
      <c r="H14" s="294">
        <v>23</v>
      </c>
      <c r="I14" s="159" t="s">
        <v>806</v>
      </c>
    </row>
    <row r="15" spans="1:9">
      <c r="A15" s="499"/>
      <c r="B15" s="291" t="s">
        <v>813</v>
      </c>
      <c r="C15" s="291" t="s">
        <v>814</v>
      </c>
      <c r="D15" s="293" t="s">
        <v>805</v>
      </c>
      <c r="E15" s="291" t="s">
        <v>815</v>
      </c>
      <c r="F15" s="293">
        <v>1</v>
      </c>
      <c r="G15" s="293">
        <v>1</v>
      </c>
      <c r="H15" s="294">
        <v>19</v>
      </c>
      <c r="I15" s="159" t="s">
        <v>806</v>
      </c>
    </row>
    <row r="16" spans="1:9">
      <c r="A16" s="499"/>
      <c r="B16" s="291" t="s">
        <v>816</v>
      </c>
      <c r="C16" s="295" t="s">
        <v>817</v>
      </c>
      <c r="D16" s="293" t="s">
        <v>805</v>
      </c>
      <c r="E16" s="291" t="s">
        <v>818</v>
      </c>
      <c r="F16" s="293">
        <v>1</v>
      </c>
      <c r="G16" s="293">
        <v>1</v>
      </c>
      <c r="H16" s="294">
        <v>23</v>
      </c>
      <c r="I16" s="159" t="s">
        <v>806</v>
      </c>
    </row>
    <row r="17" spans="1:9">
      <c r="A17" s="499"/>
      <c r="B17" s="295" t="s">
        <v>564</v>
      </c>
      <c r="C17" s="291" t="s">
        <v>819</v>
      </c>
      <c r="D17" s="293" t="s">
        <v>805</v>
      </c>
      <c r="E17" s="291" t="s">
        <v>820</v>
      </c>
      <c r="F17" s="293">
        <v>1</v>
      </c>
      <c r="G17" s="293">
        <v>1</v>
      </c>
      <c r="H17" s="294">
        <v>25</v>
      </c>
      <c r="I17" s="159" t="s">
        <v>806</v>
      </c>
    </row>
    <row r="18" spans="1:9">
      <c r="A18" s="499"/>
      <c r="B18" s="295" t="s">
        <v>564</v>
      </c>
      <c r="C18" s="291" t="s">
        <v>819</v>
      </c>
      <c r="D18" s="293" t="s">
        <v>805</v>
      </c>
      <c r="E18" s="291" t="s">
        <v>426</v>
      </c>
      <c r="F18" s="293">
        <v>1</v>
      </c>
      <c r="G18" s="293">
        <v>1</v>
      </c>
      <c r="H18" s="294">
        <v>25</v>
      </c>
      <c r="I18" s="159" t="s">
        <v>806</v>
      </c>
    </row>
    <row r="19" spans="1:9">
      <c r="A19" s="499"/>
      <c r="B19" s="291" t="s">
        <v>637</v>
      </c>
      <c r="C19" s="291" t="s">
        <v>821</v>
      </c>
      <c r="D19" s="293" t="s">
        <v>805</v>
      </c>
      <c r="E19" s="291" t="s">
        <v>579</v>
      </c>
      <c r="F19" s="293">
        <v>1</v>
      </c>
      <c r="G19" s="293">
        <v>1</v>
      </c>
      <c r="H19" s="294">
        <v>17</v>
      </c>
      <c r="I19" s="159" t="s">
        <v>806</v>
      </c>
    </row>
    <row r="20" spans="1:9">
      <c r="A20" s="499"/>
      <c r="B20" s="295" t="s">
        <v>822</v>
      </c>
      <c r="C20" s="291" t="s">
        <v>823</v>
      </c>
      <c r="D20" s="293" t="s">
        <v>805</v>
      </c>
      <c r="E20" s="291" t="s">
        <v>579</v>
      </c>
      <c r="F20" s="293">
        <v>1</v>
      </c>
      <c r="G20" s="293">
        <v>1</v>
      </c>
      <c r="H20" s="294">
        <v>25</v>
      </c>
      <c r="I20" s="159" t="s">
        <v>806</v>
      </c>
    </row>
    <row r="21" spans="1:9">
      <c r="A21" s="499"/>
      <c r="B21" s="295" t="s">
        <v>822</v>
      </c>
      <c r="C21" s="291" t="s">
        <v>823</v>
      </c>
      <c r="D21" s="293" t="s">
        <v>805</v>
      </c>
      <c r="E21" s="291" t="s">
        <v>428</v>
      </c>
      <c r="F21" s="293">
        <v>1</v>
      </c>
      <c r="G21" s="293">
        <v>1</v>
      </c>
      <c r="H21" s="294">
        <v>25</v>
      </c>
      <c r="I21" s="159" t="s">
        <v>806</v>
      </c>
    </row>
    <row r="22" spans="1:9">
      <c r="A22" s="499"/>
      <c r="B22" s="295" t="s">
        <v>824</v>
      </c>
      <c r="C22" s="291" t="s">
        <v>825</v>
      </c>
      <c r="D22" s="293" t="s">
        <v>805</v>
      </c>
      <c r="E22" s="291" t="s">
        <v>579</v>
      </c>
      <c r="F22" s="293">
        <v>1</v>
      </c>
      <c r="G22" s="293">
        <v>1</v>
      </c>
      <c r="H22" s="294">
        <v>26</v>
      </c>
      <c r="I22" s="159" t="s">
        <v>806</v>
      </c>
    </row>
    <row r="23" spans="1:9">
      <c r="A23" s="499"/>
      <c r="B23" s="295" t="s">
        <v>824</v>
      </c>
      <c r="C23" s="291" t="s">
        <v>825</v>
      </c>
      <c r="D23" s="293" t="s">
        <v>805</v>
      </c>
      <c r="E23" s="291" t="s">
        <v>579</v>
      </c>
      <c r="F23" s="293">
        <v>1</v>
      </c>
      <c r="G23" s="293">
        <v>1</v>
      </c>
      <c r="H23" s="294">
        <v>25</v>
      </c>
      <c r="I23" s="159" t="s">
        <v>806</v>
      </c>
    </row>
    <row r="24" spans="1:9">
      <c r="A24" s="499"/>
      <c r="B24" s="295" t="s">
        <v>564</v>
      </c>
      <c r="C24" s="291" t="s">
        <v>826</v>
      </c>
      <c r="D24" s="293" t="s">
        <v>805</v>
      </c>
      <c r="E24" s="291" t="s">
        <v>579</v>
      </c>
      <c r="F24" s="293">
        <v>1</v>
      </c>
      <c r="G24" s="293">
        <v>1</v>
      </c>
      <c r="H24" s="294">
        <v>20</v>
      </c>
      <c r="I24" s="159" t="s">
        <v>806</v>
      </c>
    </row>
    <row r="25" spans="1:9">
      <c r="A25" s="499"/>
      <c r="B25" s="292" t="s">
        <v>827</v>
      </c>
      <c r="C25" s="291" t="s">
        <v>589</v>
      </c>
      <c r="D25" s="293" t="s">
        <v>805</v>
      </c>
      <c r="E25" s="291" t="s">
        <v>579</v>
      </c>
      <c r="F25" s="296">
        <v>0.5</v>
      </c>
      <c r="G25" s="293">
        <v>1</v>
      </c>
      <c r="H25" s="294">
        <v>24</v>
      </c>
      <c r="I25" s="159" t="s">
        <v>806</v>
      </c>
    </row>
    <row r="26" spans="1:9">
      <c r="A26" s="499"/>
      <c r="B26" s="292" t="s">
        <v>827</v>
      </c>
      <c r="C26" s="291" t="s">
        <v>589</v>
      </c>
      <c r="D26" s="293" t="s">
        <v>805</v>
      </c>
      <c r="E26" s="291" t="s">
        <v>428</v>
      </c>
      <c r="F26" s="296">
        <v>0.5</v>
      </c>
      <c r="G26" s="293">
        <v>1</v>
      </c>
      <c r="H26" s="294">
        <v>29</v>
      </c>
      <c r="I26" s="159" t="s">
        <v>806</v>
      </c>
    </row>
    <row r="27" spans="1:9">
      <c r="A27" s="499"/>
      <c r="B27" s="291" t="s">
        <v>828</v>
      </c>
      <c r="C27" s="291" t="s">
        <v>829</v>
      </c>
      <c r="D27" s="293" t="s">
        <v>805</v>
      </c>
      <c r="E27" s="291" t="s">
        <v>579</v>
      </c>
      <c r="F27" s="293">
        <v>1</v>
      </c>
      <c r="G27" s="293">
        <v>1</v>
      </c>
      <c r="H27" s="294">
        <v>25</v>
      </c>
      <c r="I27" s="159" t="s">
        <v>806</v>
      </c>
    </row>
    <row r="28" spans="1:9">
      <c r="A28" s="499"/>
      <c r="B28" s="291" t="s">
        <v>830</v>
      </c>
      <c r="C28" s="291" t="s">
        <v>831</v>
      </c>
      <c r="D28" s="293" t="s">
        <v>805</v>
      </c>
      <c r="E28" s="291" t="s">
        <v>579</v>
      </c>
      <c r="F28" s="293">
        <v>1</v>
      </c>
      <c r="G28" s="293">
        <v>1</v>
      </c>
      <c r="H28" s="294">
        <v>25</v>
      </c>
      <c r="I28" s="159" t="s">
        <v>806</v>
      </c>
    </row>
    <row r="29" spans="1:9">
      <c r="A29" s="499"/>
      <c r="B29" s="291" t="s">
        <v>830</v>
      </c>
      <c r="C29" s="291" t="s">
        <v>831</v>
      </c>
      <c r="D29" s="293" t="s">
        <v>805</v>
      </c>
      <c r="E29" s="291" t="s">
        <v>580</v>
      </c>
      <c r="F29" s="293">
        <v>1</v>
      </c>
      <c r="G29" s="293">
        <v>1</v>
      </c>
      <c r="H29" s="294">
        <v>24</v>
      </c>
      <c r="I29" s="159" t="s">
        <v>806</v>
      </c>
    </row>
    <row r="30" spans="1:9">
      <c r="A30" s="499"/>
      <c r="B30" s="291" t="s">
        <v>832</v>
      </c>
      <c r="C30" s="291" t="s">
        <v>833</v>
      </c>
      <c r="D30" s="293" t="s">
        <v>805</v>
      </c>
      <c r="E30" s="291" t="s">
        <v>579</v>
      </c>
      <c r="F30" s="293">
        <v>1</v>
      </c>
      <c r="G30" s="293">
        <v>1</v>
      </c>
      <c r="H30" s="294">
        <v>19</v>
      </c>
      <c r="I30" s="159" t="s">
        <v>806</v>
      </c>
    </row>
    <row r="31" spans="1:9">
      <c r="A31" s="499"/>
      <c r="B31" s="291" t="s">
        <v>622</v>
      </c>
      <c r="C31" s="291" t="s">
        <v>834</v>
      </c>
      <c r="D31" s="293" t="s">
        <v>805</v>
      </c>
      <c r="E31" s="291" t="s">
        <v>579</v>
      </c>
      <c r="F31" s="293">
        <v>1</v>
      </c>
      <c r="G31" s="293">
        <v>1</v>
      </c>
      <c r="H31" s="294">
        <v>26</v>
      </c>
      <c r="I31" s="159" t="s">
        <v>806</v>
      </c>
    </row>
    <row r="32" spans="1:9">
      <c r="A32" s="499"/>
      <c r="B32" s="291" t="s">
        <v>622</v>
      </c>
      <c r="C32" s="291" t="s">
        <v>834</v>
      </c>
      <c r="D32" s="293" t="s">
        <v>805</v>
      </c>
      <c r="E32" s="291" t="s">
        <v>579</v>
      </c>
      <c r="F32" s="293">
        <v>1</v>
      </c>
      <c r="G32" s="293">
        <v>1</v>
      </c>
      <c r="H32" s="294">
        <v>26</v>
      </c>
      <c r="I32" s="159" t="s">
        <v>806</v>
      </c>
    </row>
    <row r="33" spans="1:10">
      <c r="A33" s="499"/>
      <c r="B33" s="500" t="s">
        <v>594</v>
      </c>
      <c r="C33" s="501"/>
      <c r="D33" s="501"/>
      <c r="E33" s="502"/>
      <c r="F33" s="210">
        <f>SUM(F4:F32)</f>
        <v>28</v>
      </c>
      <c r="G33" s="210">
        <f>SUM(G4:G32)</f>
        <v>29</v>
      </c>
      <c r="H33" s="211">
        <f>SUM(H4:H32)</f>
        <v>689</v>
      </c>
      <c r="I33" s="210" t="s">
        <v>805</v>
      </c>
    </row>
    <row r="36" spans="1:10">
      <c r="A36" t="s">
        <v>936</v>
      </c>
    </row>
    <row r="37" spans="1:10" ht="57">
      <c r="A37" s="243" t="s">
        <v>881</v>
      </c>
      <c r="B37" s="244" t="s">
        <v>1</v>
      </c>
      <c r="C37" s="244" t="s">
        <v>882</v>
      </c>
      <c r="D37" s="244"/>
      <c r="E37" s="244" t="s">
        <v>883</v>
      </c>
      <c r="F37" s="245" t="s">
        <v>884</v>
      </c>
      <c r="G37" s="245" t="s">
        <v>885</v>
      </c>
      <c r="H37" s="244" t="s">
        <v>886</v>
      </c>
      <c r="I37" s="245" t="s">
        <v>887</v>
      </c>
    </row>
    <row r="38" spans="1:10" ht="25.5">
      <c r="A38" s="302" t="s">
        <v>802</v>
      </c>
      <c r="B38" s="303" t="s">
        <v>888</v>
      </c>
      <c r="C38" s="303" t="s">
        <v>889</v>
      </c>
      <c r="D38" s="303"/>
      <c r="E38" s="303" t="s">
        <v>426</v>
      </c>
      <c r="F38" s="304">
        <v>2</v>
      </c>
      <c r="G38" s="304">
        <v>1</v>
      </c>
      <c r="H38" s="246" t="s">
        <v>890</v>
      </c>
      <c r="I38" s="305" t="s">
        <v>891</v>
      </c>
      <c r="J38" s="90">
        <v>25</v>
      </c>
    </row>
    <row r="39" spans="1:10" ht="25.5">
      <c r="A39" s="302" t="s">
        <v>802</v>
      </c>
      <c r="B39" s="303" t="s">
        <v>888</v>
      </c>
      <c r="C39" s="303" t="s">
        <v>889</v>
      </c>
      <c r="D39" s="303"/>
      <c r="E39" s="303" t="s">
        <v>428</v>
      </c>
      <c r="F39" s="304">
        <v>2</v>
      </c>
      <c r="G39" s="304">
        <v>1</v>
      </c>
      <c r="H39" s="246" t="s">
        <v>890</v>
      </c>
      <c r="I39" s="305" t="s">
        <v>891</v>
      </c>
      <c r="J39" s="90">
        <v>25</v>
      </c>
    </row>
    <row r="40" spans="1:10" ht="25.5">
      <c r="A40" s="302" t="s">
        <v>802</v>
      </c>
      <c r="B40" s="303" t="s">
        <v>892</v>
      </c>
      <c r="C40" s="303" t="s">
        <v>893</v>
      </c>
      <c r="D40" s="303"/>
      <c r="E40" s="303" t="s">
        <v>894</v>
      </c>
      <c r="F40" s="304">
        <v>1</v>
      </c>
      <c r="G40" s="304">
        <v>1</v>
      </c>
      <c r="H40" s="303">
        <v>24</v>
      </c>
      <c r="I40" s="305" t="s">
        <v>891</v>
      </c>
    </row>
    <row r="41" spans="1:10" ht="25.5">
      <c r="A41" s="302" t="s">
        <v>802</v>
      </c>
      <c r="B41" s="303" t="s">
        <v>892</v>
      </c>
      <c r="C41" s="303" t="s">
        <v>893</v>
      </c>
      <c r="D41" s="303"/>
      <c r="E41" s="303" t="s">
        <v>895</v>
      </c>
      <c r="F41" s="304">
        <v>1</v>
      </c>
      <c r="G41" s="304">
        <v>1</v>
      </c>
      <c r="H41" s="303">
        <v>25</v>
      </c>
      <c r="I41" s="305" t="s">
        <v>891</v>
      </c>
    </row>
    <row r="42" spans="1:10" ht="25.5">
      <c r="A42" s="302" t="s">
        <v>802</v>
      </c>
      <c r="B42" s="303" t="s">
        <v>892</v>
      </c>
      <c r="C42" s="303" t="s">
        <v>893</v>
      </c>
      <c r="D42" s="303"/>
      <c r="E42" s="303" t="s">
        <v>423</v>
      </c>
      <c r="F42" s="304">
        <v>1</v>
      </c>
      <c r="G42" s="304">
        <v>1</v>
      </c>
      <c r="H42" s="303">
        <v>25</v>
      </c>
      <c r="I42" s="305" t="s">
        <v>891</v>
      </c>
    </row>
    <row r="43" spans="1:10" ht="25.5">
      <c r="A43" s="302" t="s">
        <v>802</v>
      </c>
      <c r="B43" s="303" t="s">
        <v>892</v>
      </c>
      <c r="C43" s="303" t="s">
        <v>893</v>
      </c>
      <c r="D43" s="303"/>
      <c r="E43" s="303" t="s">
        <v>896</v>
      </c>
      <c r="F43" s="304">
        <v>1</v>
      </c>
      <c r="G43" s="304">
        <v>1</v>
      </c>
      <c r="H43" s="303">
        <v>24</v>
      </c>
      <c r="I43" s="305" t="s">
        <v>891</v>
      </c>
    </row>
    <row r="44" spans="1:10" ht="25.5">
      <c r="A44" s="302" t="s">
        <v>802</v>
      </c>
      <c r="B44" s="303" t="s">
        <v>892</v>
      </c>
      <c r="C44" s="303" t="s">
        <v>893</v>
      </c>
      <c r="D44" s="303"/>
      <c r="E44" s="303" t="s">
        <v>426</v>
      </c>
      <c r="F44" s="304">
        <v>1</v>
      </c>
      <c r="G44" s="304">
        <v>1</v>
      </c>
      <c r="H44" s="303">
        <v>27</v>
      </c>
      <c r="I44" s="305" t="s">
        <v>891</v>
      </c>
    </row>
    <row r="45" spans="1:10" ht="25.5">
      <c r="A45" s="302" t="s">
        <v>802</v>
      </c>
      <c r="B45" s="303" t="s">
        <v>892</v>
      </c>
      <c r="C45" s="303" t="s">
        <v>893</v>
      </c>
      <c r="D45" s="303"/>
      <c r="E45" s="303" t="s">
        <v>426</v>
      </c>
      <c r="F45" s="304">
        <v>1</v>
      </c>
      <c r="G45" s="304">
        <v>1</v>
      </c>
      <c r="H45" s="303">
        <v>26</v>
      </c>
      <c r="I45" s="305" t="s">
        <v>891</v>
      </c>
    </row>
    <row r="46" spans="1:10" ht="25.5">
      <c r="A46" s="302" t="s">
        <v>802</v>
      </c>
      <c r="B46" s="303" t="s">
        <v>892</v>
      </c>
      <c r="C46" s="303" t="s">
        <v>893</v>
      </c>
      <c r="D46" s="303"/>
      <c r="E46" s="303" t="s">
        <v>897</v>
      </c>
      <c r="F46" s="304">
        <v>1</v>
      </c>
      <c r="G46" s="304">
        <v>1</v>
      </c>
      <c r="H46" s="303">
        <v>26</v>
      </c>
      <c r="I46" s="305" t="s">
        <v>891</v>
      </c>
    </row>
    <row r="47" spans="1:10" ht="25.5">
      <c r="A47" s="302" t="s">
        <v>802</v>
      </c>
      <c r="B47" s="303" t="s">
        <v>892</v>
      </c>
      <c r="C47" s="303" t="s">
        <v>893</v>
      </c>
      <c r="D47" s="303"/>
      <c r="E47" s="303" t="s">
        <v>423</v>
      </c>
      <c r="F47" s="304">
        <v>1</v>
      </c>
      <c r="G47" s="304">
        <v>1</v>
      </c>
      <c r="H47" s="303">
        <v>26</v>
      </c>
      <c r="I47" s="305" t="s">
        <v>891</v>
      </c>
    </row>
    <row r="48" spans="1:10" ht="25.5">
      <c r="A48" s="302" t="s">
        <v>802</v>
      </c>
      <c r="B48" s="303" t="s">
        <v>892</v>
      </c>
      <c r="C48" s="303" t="s">
        <v>893</v>
      </c>
      <c r="D48" s="303"/>
      <c r="E48" s="303" t="s">
        <v>896</v>
      </c>
      <c r="F48" s="304">
        <v>1</v>
      </c>
      <c r="G48" s="304">
        <v>1</v>
      </c>
      <c r="H48" s="303">
        <v>24</v>
      </c>
      <c r="I48" s="305" t="s">
        <v>891</v>
      </c>
    </row>
    <row r="49" spans="1:9" ht="25.5">
      <c r="A49" s="302" t="s">
        <v>802</v>
      </c>
      <c r="B49" s="303" t="s">
        <v>892</v>
      </c>
      <c r="C49" s="303" t="s">
        <v>893</v>
      </c>
      <c r="D49" s="303"/>
      <c r="E49" s="303" t="s">
        <v>428</v>
      </c>
      <c r="F49" s="304">
        <v>1</v>
      </c>
      <c r="G49" s="304">
        <v>1</v>
      </c>
      <c r="H49" s="303">
        <v>25</v>
      </c>
      <c r="I49" s="305" t="s">
        <v>891</v>
      </c>
    </row>
    <row r="50" spans="1:9" ht="25.5">
      <c r="A50" s="302" t="s">
        <v>802</v>
      </c>
      <c r="B50" s="303" t="s">
        <v>892</v>
      </c>
      <c r="C50" s="303" t="s">
        <v>893</v>
      </c>
      <c r="D50" s="303"/>
      <c r="E50" s="303" t="s">
        <v>897</v>
      </c>
      <c r="F50" s="304">
        <v>1</v>
      </c>
      <c r="G50" s="304">
        <v>1</v>
      </c>
      <c r="H50" s="303">
        <v>24</v>
      </c>
      <c r="I50" s="305" t="s">
        <v>891</v>
      </c>
    </row>
    <row r="51" spans="1:9" ht="25.5">
      <c r="A51" s="302" t="s">
        <v>802</v>
      </c>
      <c r="B51" s="303" t="s">
        <v>892</v>
      </c>
      <c r="C51" s="303" t="s">
        <v>893</v>
      </c>
      <c r="D51" s="303"/>
      <c r="E51" s="303" t="s">
        <v>428</v>
      </c>
      <c r="F51" s="304">
        <v>1</v>
      </c>
      <c r="G51" s="304">
        <v>1</v>
      </c>
      <c r="H51" s="303">
        <v>26</v>
      </c>
      <c r="I51" s="305" t="s">
        <v>891</v>
      </c>
    </row>
    <row r="52" spans="1:9" ht="25.5">
      <c r="A52" s="302" t="s">
        <v>802</v>
      </c>
      <c r="B52" s="303" t="s">
        <v>569</v>
      </c>
      <c r="C52" s="303" t="s">
        <v>643</v>
      </c>
      <c r="D52" s="303"/>
      <c r="E52" s="303" t="s">
        <v>428</v>
      </c>
      <c r="F52" s="304">
        <v>2</v>
      </c>
      <c r="G52" s="304">
        <v>1</v>
      </c>
      <c r="H52" s="303">
        <v>21</v>
      </c>
      <c r="I52" s="305" t="s">
        <v>891</v>
      </c>
    </row>
    <row r="53" spans="1:9" ht="25.5">
      <c r="A53" s="302" t="s">
        <v>802</v>
      </c>
      <c r="B53" s="303" t="s">
        <v>898</v>
      </c>
      <c r="C53" s="303" t="s">
        <v>899</v>
      </c>
      <c r="D53" s="303"/>
      <c r="E53" s="303" t="s">
        <v>900</v>
      </c>
      <c r="F53" s="304">
        <v>2</v>
      </c>
      <c r="G53" s="304">
        <v>1</v>
      </c>
      <c r="H53" s="303">
        <v>24</v>
      </c>
      <c r="I53" s="305" t="s">
        <v>891</v>
      </c>
    </row>
    <row r="54" spans="1:9" ht="25.5">
      <c r="A54" s="302" t="s">
        <v>802</v>
      </c>
      <c r="B54" s="303" t="s">
        <v>898</v>
      </c>
      <c r="C54" s="303" t="s">
        <v>899</v>
      </c>
      <c r="D54" s="303"/>
      <c r="E54" s="303" t="s">
        <v>901</v>
      </c>
      <c r="F54" s="304">
        <v>2</v>
      </c>
      <c r="G54" s="304">
        <v>1</v>
      </c>
      <c r="H54" s="303">
        <v>26</v>
      </c>
      <c r="I54" s="305" t="s">
        <v>891</v>
      </c>
    </row>
    <row r="55" spans="1:9" ht="25.5">
      <c r="A55" s="302" t="s">
        <v>802</v>
      </c>
      <c r="B55" s="303" t="s">
        <v>547</v>
      </c>
      <c r="C55" s="303" t="s">
        <v>680</v>
      </c>
      <c r="D55" s="303"/>
      <c r="E55" s="303" t="s">
        <v>902</v>
      </c>
      <c r="F55" s="304">
        <v>2</v>
      </c>
      <c r="G55" s="304">
        <v>1</v>
      </c>
      <c r="H55" s="303">
        <v>26</v>
      </c>
      <c r="I55" s="305" t="s">
        <v>891</v>
      </c>
    </row>
    <row r="56" spans="1:9" ht="25.5">
      <c r="A56" s="302" t="s">
        <v>802</v>
      </c>
      <c r="B56" s="303" t="s">
        <v>591</v>
      </c>
      <c r="C56" s="303" t="s">
        <v>589</v>
      </c>
      <c r="D56" s="303"/>
      <c r="E56" s="303" t="s">
        <v>903</v>
      </c>
      <c r="F56" s="304">
        <v>2</v>
      </c>
      <c r="G56" s="304">
        <v>1</v>
      </c>
      <c r="H56" s="303">
        <v>24</v>
      </c>
      <c r="I56" s="305" t="s">
        <v>891</v>
      </c>
    </row>
    <row r="57" spans="1:9" ht="25.5">
      <c r="A57" s="302" t="s">
        <v>802</v>
      </c>
      <c r="B57" s="303" t="s">
        <v>591</v>
      </c>
      <c r="C57" s="303" t="s">
        <v>589</v>
      </c>
      <c r="D57" s="303"/>
      <c r="E57" s="303" t="s">
        <v>428</v>
      </c>
      <c r="F57" s="304">
        <v>2</v>
      </c>
      <c r="G57" s="304">
        <v>1</v>
      </c>
      <c r="H57" s="303">
        <v>26</v>
      </c>
      <c r="I57" s="305" t="s">
        <v>891</v>
      </c>
    </row>
    <row r="58" spans="1:9" ht="25.5">
      <c r="A58" s="302" t="s">
        <v>802</v>
      </c>
      <c r="B58" s="303" t="s">
        <v>638</v>
      </c>
      <c r="C58" s="303" t="s">
        <v>904</v>
      </c>
      <c r="D58" s="303"/>
      <c r="E58" s="303" t="s">
        <v>428</v>
      </c>
      <c r="F58" s="304">
        <v>2</v>
      </c>
      <c r="G58" s="304">
        <v>1</v>
      </c>
      <c r="H58" s="303">
        <v>24</v>
      </c>
      <c r="I58" s="305" t="s">
        <v>891</v>
      </c>
    </row>
    <row r="59" spans="1:9" ht="25.5">
      <c r="A59" s="302" t="s">
        <v>802</v>
      </c>
      <c r="B59" s="303" t="s">
        <v>638</v>
      </c>
      <c r="C59" s="303" t="s">
        <v>904</v>
      </c>
      <c r="D59" s="303"/>
      <c r="E59" s="303" t="s">
        <v>428</v>
      </c>
      <c r="F59" s="304">
        <v>2</v>
      </c>
      <c r="G59" s="304">
        <v>1</v>
      </c>
      <c r="H59" s="303">
        <v>28</v>
      </c>
      <c r="I59" s="305" t="s">
        <v>891</v>
      </c>
    </row>
    <row r="60" spans="1:9" ht="25.5">
      <c r="A60" s="302" t="s">
        <v>802</v>
      </c>
      <c r="B60" s="303" t="s">
        <v>638</v>
      </c>
      <c r="C60" s="303" t="s">
        <v>904</v>
      </c>
      <c r="D60" s="303"/>
      <c r="E60" s="303" t="s">
        <v>428</v>
      </c>
      <c r="F60" s="304">
        <v>2</v>
      </c>
      <c r="G60" s="304">
        <v>1</v>
      </c>
      <c r="H60" s="303">
        <v>26</v>
      </c>
      <c r="I60" s="305" t="s">
        <v>891</v>
      </c>
    </row>
    <row r="61" spans="1:9" ht="25.5">
      <c r="A61" s="302" t="s">
        <v>802</v>
      </c>
      <c r="B61" s="303" t="s">
        <v>638</v>
      </c>
      <c r="C61" s="303" t="s">
        <v>904</v>
      </c>
      <c r="D61" s="303"/>
      <c r="E61" s="303" t="s">
        <v>428</v>
      </c>
      <c r="F61" s="304">
        <v>2</v>
      </c>
      <c r="G61" s="304">
        <v>1</v>
      </c>
      <c r="H61" s="303">
        <v>29</v>
      </c>
      <c r="I61" s="305" t="s">
        <v>891</v>
      </c>
    </row>
    <row r="62" spans="1:9" ht="25.5">
      <c r="A62" s="302" t="s">
        <v>802</v>
      </c>
      <c r="B62" s="303" t="s">
        <v>626</v>
      </c>
      <c r="C62" s="303" t="s">
        <v>905</v>
      </c>
      <c r="D62" s="303"/>
      <c r="E62" s="246" t="s">
        <v>890</v>
      </c>
      <c r="F62" s="304">
        <v>2</v>
      </c>
      <c r="G62" s="304">
        <v>1</v>
      </c>
      <c r="H62" s="303">
        <v>26</v>
      </c>
      <c r="I62" s="305" t="s">
        <v>891</v>
      </c>
    </row>
    <row r="63" spans="1:9" ht="25.5">
      <c r="A63" s="302" t="s">
        <v>802</v>
      </c>
      <c r="B63" s="303" t="s">
        <v>568</v>
      </c>
      <c r="C63" s="303" t="s">
        <v>906</v>
      </c>
      <c r="D63" s="303"/>
      <c r="E63" s="303" t="s">
        <v>428</v>
      </c>
      <c r="F63" s="304">
        <v>2</v>
      </c>
      <c r="G63" s="304">
        <v>1</v>
      </c>
      <c r="H63" s="303">
        <v>26</v>
      </c>
      <c r="I63" s="305" t="s">
        <v>891</v>
      </c>
    </row>
    <row r="64" spans="1:9" ht="25.5">
      <c r="A64" s="302" t="s">
        <v>802</v>
      </c>
      <c r="B64" s="303" t="s">
        <v>741</v>
      </c>
      <c r="C64" s="303" t="s">
        <v>907</v>
      </c>
      <c r="D64" s="303"/>
      <c r="E64" s="303" t="s">
        <v>908</v>
      </c>
      <c r="F64" s="304">
        <v>2</v>
      </c>
      <c r="G64" s="304">
        <v>1</v>
      </c>
      <c r="H64" s="303">
        <v>25</v>
      </c>
      <c r="I64" s="305" t="s">
        <v>891</v>
      </c>
    </row>
    <row r="65" spans="1:10" ht="25.5">
      <c r="A65" s="302" t="s">
        <v>802</v>
      </c>
      <c r="B65" s="303" t="s">
        <v>741</v>
      </c>
      <c r="C65" s="303" t="s">
        <v>907</v>
      </c>
      <c r="D65" s="303"/>
      <c r="E65" s="303" t="s">
        <v>902</v>
      </c>
      <c r="F65" s="304">
        <v>2</v>
      </c>
      <c r="G65" s="304">
        <v>1</v>
      </c>
      <c r="H65" s="303">
        <v>25</v>
      </c>
      <c r="I65" s="305" t="s">
        <v>891</v>
      </c>
    </row>
    <row r="66" spans="1:10" ht="25.5">
      <c r="A66" s="302" t="s">
        <v>802</v>
      </c>
      <c r="B66" s="303" t="s">
        <v>909</v>
      </c>
      <c r="C66" s="303" t="s">
        <v>592</v>
      </c>
      <c r="D66" s="303"/>
      <c r="E66" s="303" t="s">
        <v>902</v>
      </c>
      <c r="F66" s="304">
        <v>2</v>
      </c>
      <c r="G66" s="304">
        <v>1</v>
      </c>
      <c r="H66" s="303">
        <v>24</v>
      </c>
      <c r="I66" s="305" t="s">
        <v>891</v>
      </c>
    </row>
    <row r="67" spans="1:10" ht="25.5">
      <c r="A67" s="302" t="s">
        <v>802</v>
      </c>
      <c r="B67" s="303" t="s">
        <v>612</v>
      </c>
      <c r="C67" s="303" t="s">
        <v>910</v>
      </c>
      <c r="D67" s="303"/>
      <c r="E67" s="303" t="s">
        <v>428</v>
      </c>
      <c r="F67" s="304">
        <v>2</v>
      </c>
      <c r="G67" s="304">
        <v>1</v>
      </c>
      <c r="H67" s="303">
        <v>28</v>
      </c>
      <c r="I67" s="305" t="s">
        <v>891</v>
      </c>
    </row>
    <row r="68" spans="1:10" ht="25.5">
      <c r="A68" s="302" t="s">
        <v>802</v>
      </c>
      <c r="B68" s="303" t="s">
        <v>612</v>
      </c>
      <c r="C68" s="303" t="s">
        <v>910</v>
      </c>
      <c r="D68" s="303"/>
      <c r="E68" s="303" t="s">
        <v>423</v>
      </c>
      <c r="F68" s="304">
        <v>2</v>
      </c>
      <c r="G68" s="304">
        <v>1</v>
      </c>
      <c r="H68" s="303">
        <v>23</v>
      </c>
      <c r="I68" s="305" t="s">
        <v>891</v>
      </c>
    </row>
    <row r="69" spans="1:10" ht="25.5">
      <c r="A69" s="302" t="s">
        <v>802</v>
      </c>
      <c r="B69" s="303" t="s">
        <v>612</v>
      </c>
      <c r="C69" s="303" t="s">
        <v>911</v>
      </c>
      <c r="D69" s="303"/>
      <c r="E69" s="303" t="s">
        <v>903</v>
      </c>
      <c r="F69" s="304">
        <v>2</v>
      </c>
      <c r="G69" s="304">
        <v>1</v>
      </c>
      <c r="H69" s="303">
        <v>23</v>
      </c>
      <c r="I69" s="305" t="s">
        <v>891</v>
      </c>
    </row>
    <row r="70" spans="1:10" ht="25.5">
      <c r="A70" s="302" t="s">
        <v>802</v>
      </c>
      <c r="B70" s="303" t="s">
        <v>612</v>
      </c>
      <c r="C70" s="303" t="s">
        <v>912</v>
      </c>
      <c r="D70" s="303"/>
      <c r="E70" s="303" t="s">
        <v>581</v>
      </c>
      <c r="F70" s="304">
        <v>2</v>
      </c>
      <c r="G70" s="304">
        <v>1</v>
      </c>
      <c r="H70" s="303">
        <v>26</v>
      </c>
      <c r="I70" s="305" t="s">
        <v>891</v>
      </c>
    </row>
    <row r="71" spans="1:10" ht="25.5">
      <c r="A71" s="302" t="s">
        <v>802</v>
      </c>
      <c r="B71" s="303" t="s">
        <v>612</v>
      </c>
      <c r="C71" s="303" t="s">
        <v>912</v>
      </c>
      <c r="D71" s="303"/>
      <c r="E71" s="303" t="s">
        <v>428</v>
      </c>
      <c r="F71" s="304">
        <v>2</v>
      </c>
      <c r="G71" s="304">
        <v>1</v>
      </c>
      <c r="H71" s="303">
        <v>25</v>
      </c>
      <c r="I71" s="305" t="s">
        <v>891</v>
      </c>
    </row>
    <row r="72" spans="1:10" ht="25.5">
      <c r="A72" s="302" t="s">
        <v>802</v>
      </c>
      <c r="B72" s="303" t="s">
        <v>612</v>
      </c>
      <c r="C72" s="303" t="s">
        <v>912</v>
      </c>
      <c r="D72" s="303"/>
      <c r="E72" s="303" t="s">
        <v>426</v>
      </c>
      <c r="F72" s="304">
        <v>2</v>
      </c>
      <c r="G72" s="304">
        <v>1</v>
      </c>
      <c r="H72" s="303">
        <v>29</v>
      </c>
      <c r="I72" s="305" t="s">
        <v>891</v>
      </c>
    </row>
    <row r="73" spans="1:10" ht="25.5">
      <c r="A73" s="302" t="s">
        <v>802</v>
      </c>
      <c r="B73" s="303" t="s">
        <v>612</v>
      </c>
      <c r="C73" s="303" t="s">
        <v>912</v>
      </c>
      <c r="D73" s="303"/>
      <c r="E73" s="303" t="s">
        <v>423</v>
      </c>
      <c r="F73" s="304">
        <v>2</v>
      </c>
      <c r="G73" s="304">
        <v>1</v>
      </c>
      <c r="H73" s="303">
        <v>25</v>
      </c>
      <c r="I73" s="305" t="s">
        <v>891</v>
      </c>
    </row>
    <row r="74" spans="1:10" ht="25.5">
      <c r="A74" s="302" t="s">
        <v>802</v>
      </c>
      <c r="B74" s="303" t="s">
        <v>612</v>
      </c>
      <c r="C74" s="303" t="s">
        <v>913</v>
      </c>
      <c r="D74" s="303"/>
      <c r="E74" s="303" t="s">
        <v>901</v>
      </c>
      <c r="F74" s="304">
        <v>2</v>
      </c>
      <c r="G74" s="304">
        <v>1</v>
      </c>
      <c r="H74" s="303">
        <v>23</v>
      </c>
      <c r="I74" s="305" t="s">
        <v>891</v>
      </c>
    </row>
    <row r="75" spans="1:10" ht="25.5">
      <c r="A75" s="302" t="s">
        <v>802</v>
      </c>
      <c r="B75" s="303" t="s">
        <v>612</v>
      </c>
      <c r="C75" s="303" t="s">
        <v>913</v>
      </c>
      <c r="D75" s="303"/>
      <c r="E75" s="303" t="s">
        <v>426</v>
      </c>
      <c r="F75" s="304">
        <v>2</v>
      </c>
      <c r="G75" s="304">
        <v>1</v>
      </c>
      <c r="H75" s="303">
        <v>21</v>
      </c>
      <c r="I75" s="305" t="s">
        <v>891</v>
      </c>
    </row>
    <row r="76" spans="1:10" ht="25.5">
      <c r="A76" s="302" t="s">
        <v>802</v>
      </c>
      <c r="B76" s="303" t="s">
        <v>612</v>
      </c>
      <c r="C76" s="303" t="s">
        <v>914</v>
      </c>
      <c r="D76" s="303"/>
      <c r="E76" s="303" t="s">
        <v>423</v>
      </c>
      <c r="F76" s="304">
        <v>2</v>
      </c>
      <c r="G76" s="304">
        <v>1</v>
      </c>
      <c r="H76" s="303">
        <v>25</v>
      </c>
      <c r="I76" s="305" t="s">
        <v>891</v>
      </c>
    </row>
    <row r="77" spans="1:10" ht="25.5">
      <c r="A77" s="302" t="s">
        <v>802</v>
      </c>
      <c r="B77" s="303" t="s">
        <v>612</v>
      </c>
      <c r="C77" s="303" t="s">
        <v>914</v>
      </c>
      <c r="D77" s="303"/>
      <c r="E77" s="303" t="s">
        <v>426</v>
      </c>
      <c r="F77" s="304">
        <v>2</v>
      </c>
      <c r="G77" s="304">
        <v>1</v>
      </c>
      <c r="H77" s="303">
        <v>21</v>
      </c>
      <c r="I77" s="305" t="s">
        <v>891</v>
      </c>
    </row>
    <row r="78" spans="1:10" ht="25.5">
      <c r="A78" s="302" t="s">
        <v>802</v>
      </c>
      <c r="B78" s="303" t="s">
        <v>612</v>
      </c>
      <c r="C78" s="303" t="s">
        <v>914</v>
      </c>
      <c r="D78" s="303"/>
      <c r="E78" s="303" t="s">
        <v>901</v>
      </c>
      <c r="F78" s="304">
        <v>2</v>
      </c>
      <c r="G78" s="304">
        <v>1</v>
      </c>
      <c r="H78" s="303">
        <v>21</v>
      </c>
      <c r="I78" s="305" t="s">
        <v>891</v>
      </c>
    </row>
    <row r="79" spans="1:10" ht="25.5">
      <c r="A79" s="302" t="s">
        <v>802</v>
      </c>
      <c r="B79" s="303" t="s">
        <v>612</v>
      </c>
      <c r="C79" s="303" t="s">
        <v>915</v>
      </c>
      <c r="D79" s="303"/>
      <c r="E79" s="303" t="s">
        <v>428</v>
      </c>
      <c r="F79" s="304">
        <v>2</v>
      </c>
      <c r="G79" s="304">
        <v>1</v>
      </c>
      <c r="H79" s="303">
        <v>27</v>
      </c>
      <c r="I79" s="305" t="s">
        <v>891</v>
      </c>
    </row>
    <row r="80" spans="1:10" ht="25.5">
      <c r="A80" s="302" t="s">
        <v>802</v>
      </c>
      <c r="B80" s="303" t="s">
        <v>612</v>
      </c>
      <c r="C80" s="303" t="s">
        <v>916</v>
      </c>
      <c r="D80" s="303"/>
      <c r="E80" s="303" t="s">
        <v>424</v>
      </c>
      <c r="F80" s="304">
        <v>2</v>
      </c>
      <c r="G80" s="304">
        <v>1</v>
      </c>
      <c r="H80" s="246" t="s">
        <v>890</v>
      </c>
      <c r="I80" s="305" t="s">
        <v>891</v>
      </c>
      <c r="J80" s="90">
        <v>25</v>
      </c>
    </row>
    <row r="81" spans="1:11" ht="25.5">
      <c r="A81" s="302" t="s">
        <v>802</v>
      </c>
      <c r="B81" s="303" t="s">
        <v>612</v>
      </c>
      <c r="C81" s="303" t="s">
        <v>916</v>
      </c>
      <c r="D81" s="303"/>
      <c r="E81" s="303" t="s">
        <v>424</v>
      </c>
      <c r="F81" s="304">
        <v>2</v>
      </c>
      <c r="G81" s="304">
        <v>1</v>
      </c>
      <c r="H81" s="303">
        <v>25</v>
      </c>
      <c r="I81" s="305" t="s">
        <v>891</v>
      </c>
    </row>
    <row r="82" spans="1:11" ht="25.5">
      <c r="A82" s="302" t="s">
        <v>802</v>
      </c>
      <c r="B82" s="303" t="s">
        <v>612</v>
      </c>
      <c r="C82" s="303" t="s">
        <v>916</v>
      </c>
      <c r="D82" s="303"/>
      <c r="E82" s="303" t="s">
        <v>424</v>
      </c>
      <c r="F82" s="304">
        <v>2</v>
      </c>
      <c r="G82" s="304">
        <v>1</v>
      </c>
      <c r="H82" s="303">
        <v>28</v>
      </c>
      <c r="I82" s="305" t="s">
        <v>891</v>
      </c>
    </row>
    <row r="83" spans="1:11" ht="25.5">
      <c r="A83" s="302" t="s">
        <v>802</v>
      </c>
      <c r="B83" s="303" t="s">
        <v>612</v>
      </c>
      <c r="C83" s="303" t="s">
        <v>917</v>
      </c>
      <c r="D83" s="303"/>
      <c r="E83" s="303" t="s">
        <v>902</v>
      </c>
      <c r="F83" s="304">
        <v>2</v>
      </c>
      <c r="G83" s="304">
        <v>1</v>
      </c>
      <c r="H83" s="303">
        <v>25</v>
      </c>
      <c r="I83" s="305" t="s">
        <v>891</v>
      </c>
      <c r="J83">
        <f>SUM(H67:H79)+J80+H81+H82+H83</f>
        <v>420</v>
      </c>
    </row>
    <row r="84" spans="1:11" ht="25.5">
      <c r="A84" s="302" t="s">
        <v>802</v>
      </c>
      <c r="B84" s="303" t="s">
        <v>625</v>
      </c>
      <c r="C84" s="303" t="s">
        <v>918</v>
      </c>
      <c r="D84" s="303"/>
      <c r="E84" s="303" t="s">
        <v>428</v>
      </c>
      <c r="F84" s="304">
        <v>2</v>
      </c>
      <c r="G84" s="304">
        <v>1</v>
      </c>
      <c r="H84" s="303">
        <v>27</v>
      </c>
      <c r="I84" s="305" t="s">
        <v>891</v>
      </c>
    </row>
    <row r="85" spans="1:11" ht="25.5">
      <c r="A85" s="302" t="s">
        <v>802</v>
      </c>
      <c r="B85" s="303" t="s">
        <v>625</v>
      </c>
      <c r="C85" s="303" t="s">
        <v>918</v>
      </c>
      <c r="D85" s="303"/>
      <c r="E85" s="303" t="s">
        <v>428</v>
      </c>
      <c r="F85" s="304">
        <v>2</v>
      </c>
      <c r="G85" s="304">
        <v>1</v>
      </c>
      <c r="H85" s="303">
        <v>26</v>
      </c>
      <c r="I85" s="305" t="s">
        <v>891</v>
      </c>
    </row>
    <row r="86" spans="1:11" ht="25.5">
      <c r="A86" s="302" t="s">
        <v>802</v>
      </c>
      <c r="B86" s="303" t="s">
        <v>625</v>
      </c>
      <c r="C86" s="303" t="s">
        <v>918</v>
      </c>
      <c r="D86" s="303"/>
      <c r="E86" s="303" t="s">
        <v>426</v>
      </c>
      <c r="F86" s="304">
        <v>2</v>
      </c>
      <c r="G86" s="304">
        <v>1</v>
      </c>
      <c r="H86" s="303">
        <v>27</v>
      </c>
      <c r="I86" s="305" t="s">
        <v>891</v>
      </c>
    </row>
    <row r="87" spans="1:11" ht="52.5">
      <c r="A87" s="310" t="s">
        <v>802</v>
      </c>
      <c r="B87" s="311" t="s">
        <v>919</v>
      </c>
      <c r="C87" s="311" t="s">
        <v>920</v>
      </c>
      <c r="D87" s="311"/>
      <c r="E87" s="311" t="s">
        <v>921</v>
      </c>
      <c r="F87" s="312">
        <v>1</v>
      </c>
      <c r="G87" s="313" t="s">
        <v>922</v>
      </c>
      <c r="H87" s="311">
        <v>50</v>
      </c>
      <c r="I87" s="314" t="s">
        <v>891</v>
      </c>
    </row>
    <row r="88" spans="1:11" ht="15.75">
      <c r="A88" s="214"/>
      <c r="B88" s="215"/>
      <c r="C88" s="215"/>
      <c r="D88" s="215"/>
      <c r="E88" s="215"/>
      <c r="F88" s="213"/>
      <c r="G88" s="213"/>
      <c r="H88" s="215"/>
      <c r="I88" s="216"/>
    </row>
    <row r="89" spans="1:11" ht="16.5" thickBot="1">
      <c r="A89" s="214"/>
      <c r="B89" s="215"/>
      <c r="C89" s="215"/>
      <c r="D89" s="215"/>
      <c r="E89" s="215"/>
      <c r="F89" s="213"/>
      <c r="G89" s="213"/>
      <c r="H89" s="215"/>
      <c r="I89" s="216"/>
    </row>
    <row r="90" spans="1:11" ht="24.75">
      <c r="A90" s="214"/>
      <c r="B90" s="218" t="s">
        <v>511</v>
      </c>
      <c r="C90" s="219" t="s">
        <v>923</v>
      </c>
      <c r="D90" s="219"/>
      <c r="E90" s="219"/>
      <c r="F90" s="219">
        <f>SUM(F38:F88)</f>
        <v>87</v>
      </c>
      <c r="G90" s="219">
        <f>SUM(G38:G88)</f>
        <v>49</v>
      </c>
      <c r="H90" s="219">
        <f>SUM(H38:H88)</f>
        <v>1207</v>
      </c>
      <c r="I90" s="219" t="s">
        <v>924</v>
      </c>
      <c r="K90">
        <f>SUM(H40:H79)+SUM(H81:H87)+J80+J38+J39</f>
        <v>1282</v>
      </c>
    </row>
    <row r="91" spans="1:11" ht="49.5" thickBot="1">
      <c r="A91" s="214"/>
      <c r="B91" s="220"/>
      <c r="C91" s="221" t="s">
        <v>925</v>
      </c>
      <c r="D91" s="221"/>
      <c r="E91" s="222" t="s">
        <v>926</v>
      </c>
      <c r="F91" s="223" t="s">
        <v>927</v>
      </c>
      <c r="G91" s="224" t="s">
        <v>928</v>
      </c>
      <c r="H91" s="221"/>
      <c r="I91" s="221" t="s">
        <v>929</v>
      </c>
    </row>
    <row r="92" spans="1:11" ht="15.75">
      <c r="A92" s="214"/>
      <c r="B92" s="215"/>
      <c r="C92" s="215"/>
      <c r="D92" s="215"/>
      <c r="E92" s="215"/>
      <c r="F92" s="213"/>
      <c r="G92" s="213"/>
      <c r="H92" s="215"/>
      <c r="I92" s="216"/>
    </row>
    <row r="93" spans="1:11" ht="15.75">
      <c r="A93" s="214"/>
      <c r="B93" s="215"/>
      <c r="C93" s="215"/>
      <c r="D93" s="215"/>
      <c r="E93" s="215"/>
      <c r="F93" s="213"/>
      <c r="G93" s="213"/>
      <c r="H93" s="215"/>
      <c r="I93" s="216"/>
    </row>
    <row r="94" spans="1:11" ht="15.75">
      <c r="A94" s="214"/>
      <c r="B94" s="215"/>
      <c r="C94" s="215"/>
      <c r="D94" s="215"/>
      <c r="E94" s="215"/>
      <c r="F94" s="213"/>
      <c r="G94" s="213"/>
      <c r="H94" s="215"/>
      <c r="I94" s="216"/>
    </row>
    <row r="95" spans="1:11" ht="15.75">
      <c r="A95" s="214"/>
      <c r="B95" s="215"/>
      <c r="C95" s="215"/>
      <c r="D95" s="215"/>
      <c r="E95" s="215"/>
      <c r="F95" s="213"/>
      <c r="G95" s="213"/>
      <c r="H95" s="215"/>
      <c r="I95" s="216"/>
    </row>
    <row r="96" spans="1:11" ht="15.75">
      <c r="A96" s="214"/>
      <c r="B96" s="215"/>
      <c r="C96" s="215"/>
      <c r="D96" s="215"/>
      <c r="E96" s="215"/>
      <c r="F96" s="213"/>
      <c r="G96" s="213"/>
      <c r="H96" s="215"/>
      <c r="I96" s="216"/>
    </row>
    <row r="97" spans="1:12" ht="15.75">
      <c r="A97" s="214"/>
      <c r="B97" s="215"/>
      <c r="C97" s="215"/>
      <c r="D97" s="215"/>
      <c r="E97" s="215"/>
      <c r="F97" s="213"/>
      <c r="G97" s="213"/>
      <c r="H97" s="215"/>
      <c r="I97" s="216"/>
    </row>
    <row r="98" spans="1:12" ht="15.75">
      <c r="A98" s="214"/>
      <c r="B98" s="215"/>
      <c r="C98" s="215"/>
      <c r="D98" s="215"/>
      <c r="E98" s="215"/>
      <c r="F98" s="213"/>
      <c r="G98" s="213"/>
      <c r="H98" s="215"/>
      <c r="I98" s="216"/>
    </row>
    <row r="99" spans="1:12" ht="39.75">
      <c r="A99" s="214"/>
      <c r="B99" s="215" t="s">
        <v>909</v>
      </c>
      <c r="C99" s="215" t="s">
        <v>930</v>
      </c>
      <c r="D99" s="215"/>
      <c r="E99" s="215" t="s">
        <v>931</v>
      </c>
      <c r="F99" s="213">
        <v>1</v>
      </c>
      <c r="G99" s="217" t="s">
        <v>932</v>
      </c>
      <c r="H99" s="215">
        <v>9</v>
      </c>
      <c r="I99" s="216" t="s">
        <v>891</v>
      </c>
    </row>
    <row r="100" spans="1:12" ht="39.75">
      <c r="A100" s="214"/>
      <c r="B100" s="342" t="s">
        <v>547</v>
      </c>
      <c r="C100" s="342" t="s">
        <v>933</v>
      </c>
      <c r="D100" s="342"/>
      <c r="E100" s="342" t="s">
        <v>934</v>
      </c>
      <c r="F100" s="343">
        <v>1</v>
      </c>
      <c r="G100" s="344" t="s">
        <v>935</v>
      </c>
      <c r="H100" s="342">
        <v>15</v>
      </c>
      <c r="I100" s="345" t="s">
        <v>891</v>
      </c>
    </row>
    <row r="101" spans="1:12" ht="15.75">
      <c r="A101" s="214"/>
      <c r="B101" s="214"/>
      <c r="C101" s="214"/>
      <c r="D101" s="214"/>
      <c r="E101" s="214"/>
      <c r="F101" s="213"/>
      <c r="G101" s="213"/>
      <c r="H101" s="214"/>
      <c r="I101" s="214"/>
    </row>
    <row r="102" spans="1:12" ht="15.75">
      <c r="A102" s="214"/>
      <c r="B102" s="214"/>
      <c r="C102" s="214"/>
      <c r="D102" s="214"/>
      <c r="E102" s="214"/>
      <c r="F102" s="213"/>
      <c r="G102" s="213"/>
      <c r="H102" s="214"/>
      <c r="I102" s="214"/>
    </row>
    <row r="103" spans="1:12" ht="15.75">
      <c r="A103" s="214" t="s">
        <v>1037</v>
      </c>
      <c r="B103" s="214"/>
      <c r="C103" s="214"/>
      <c r="D103" s="214"/>
      <c r="E103" s="214"/>
      <c r="F103" s="213"/>
      <c r="G103" s="213"/>
      <c r="H103" s="214"/>
      <c r="I103" s="214"/>
    </row>
    <row r="105" spans="1:12">
      <c r="A105" s="235"/>
      <c r="B105" s="503" t="s">
        <v>648</v>
      </c>
      <c r="C105" s="503"/>
      <c r="D105" s="503"/>
      <c r="E105" s="503"/>
      <c r="F105" s="504" t="s">
        <v>969</v>
      </c>
      <c r="G105" s="504"/>
      <c r="H105" s="504"/>
      <c r="I105" s="505" t="s">
        <v>970</v>
      </c>
      <c r="J105" s="505"/>
      <c r="K105" s="496" t="s">
        <v>971</v>
      </c>
    </row>
    <row r="106" spans="1:12" ht="25.5">
      <c r="A106" s="237"/>
      <c r="B106" s="237" t="s">
        <v>972</v>
      </c>
      <c r="C106" s="237" t="s">
        <v>973</v>
      </c>
      <c r="D106" s="238" t="s">
        <v>974</v>
      </c>
      <c r="E106" s="238" t="s">
        <v>975</v>
      </c>
      <c r="F106" s="237" t="s">
        <v>976</v>
      </c>
      <c r="G106" s="239" t="s">
        <v>977</v>
      </c>
      <c r="H106" s="237" t="s">
        <v>978</v>
      </c>
      <c r="I106" s="238" t="s">
        <v>0</v>
      </c>
      <c r="J106" s="238" t="s">
        <v>979</v>
      </c>
      <c r="K106" s="497"/>
    </row>
    <row r="107" spans="1:12" ht="51">
      <c r="A107" s="236">
        <v>1</v>
      </c>
      <c r="B107" s="299" t="s">
        <v>980</v>
      </c>
      <c r="C107" s="299" t="s">
        <v>981</v>
      </c>
      <c r="D107" s="298">
        <v>776939613</v>
      </c>
      <c r="E107" s="299" t="s">
        <v>982</v>
      </c>
      <c r="F107" s="299" t="s">
        <v>983</v>
      </c>
      <c r="G107" s="298" t="s">
        <v>984</v>
      </c>
      <c r="H107" s="299" t="s">
        <v>985</v>
      </c>
      <c r="I107" s="299" t="s">
        <v>428</v>
      </c>
      <c r="J107" s="299">
        <v>24</v>
      </c>
      <c r="K107" s="299" t="s">
        <v>986</v>
      </c>
      <c r="L107">
        <v>2</v>
      </c>
    </row>
    <row r="108" spans="1:12" ht="51">
      <c r="A108" s="240">
        <v>2</v>
      </c>
      <c r="B108" s="297" t="s">
        <v>987</v>
      </c>
      <c r="C108" s="297" t="s">
        <v>988</v>
      </c>
      <c r="D108" s="300" t="s">
        <v>989</v>
      </c>
      <c r="E108" s="297" t="s">
        <v>990</v>
      </c>
      <c r="F108" s="297" t="s">
        <v>991</v>
      </c>
      <c r="G108" s="297" t="s">
        <v>992</v>
      </c>
      <c r="H108" s="297" t="s">
        <v>993</v>
      </c>
      <c r="I108" s="297" t="s">
        <v>426</v>
      </c>
      <c r="J108" s="297">
        <v>15</v>
      </c>
      <c r="K108" s="301" t="s">
        <v>994</v>
      </c>
      <c r="L108">
        <v>2</v>
      </c>
    </row>
    <row r="109" spans="1:12" ht="25.5">
      <c r="A109" s="236">
        <v>3</v>
      </c>
      <c r="B109" s="307" t="s">
        <v>987</v>
      </c>
      <c r="C109" s="307" t="s">
        <v>988</v>
      </c>
      <c r="D109" s="308" t="s">
        <v>995</v>
      </c>
      <c r="E109" s="307" t="s">
        <v>990</v>
      </c>
      <c r="F109" s="307" t="s">
        <v>996</v>
      </c>
      <c r="G109" s="308" t="s">
        <v>997</v>
      </c>
      <c r="H109" s="307" t="s">
        <v>998</v>
      </c>
      <c r="I109" s="307" t="s">
        <v>999</v>
      </c>
      <c r="J109" s="307">
        <v>16</v>
      </c>
      <c r="K109" s="309" t="s">
        <v>994</v>
      </c>
      <c r="L109">
        <v>2</v>
      </c>
    </row>
    <row r="110" spans="1:12" ht="38.25">
      <c r="A110" s="306">
        <v>4</v>
      </c>
      <c r="B110" s="299" t="s">
        <v>1000</v>
      </c>
      <c r="C110" s="299" t="s">
        <v>1001</v>
      </c>
      <c r="D110" s="298">
        <v>771082033</v>
      </c>
      <c r="E110" s="299" t="s">
        <v>1002</v>
      </c>
      <c r="F110" s="299" t="s">
        <v>1003</v>
      </c>
      <c r="G110" s="299">
        <v>771082033</v>
      </c>
      <c r="H110" s="299" t="s">
        <v>1002</v>
      </c>
      <c r="I110" s="299" t="s">
        <v>428</v>
      </c>
      <c r="J110" s="299">
        <v>28</v>
      </c>
      <c r="K110" s="299" t="s">
        <v>567</v>
      </c>
      <c r="L110">
        <v>2</v>
      </c>
    </row>
    <row r="111" spans="1:12" ht="51">
      <c r="A111" s="306">
        <v>5</v>
      </c>
      <c r="B111" s="299" t="s">
        <v>1004</v>
      </c>
      <c r="C111" s="299" t="s">
        <v>1005</v>
      </c>
      <c r="D111" s="298">
        <v>467813042</v>
      </c>
      <c r="E111" s="299" t="s">
        <v>1006</v>
      </c>
      <c r="F111" s="299" t="s">
        <v>1007</v>
      </c>
      <c r="G111" s="299">
        <v>682511093</v>
      </c>
      <c r="H111" s="299" t="s">
        <v>1008</v>
      </c>
      <c r="I111" s="299" t="s">
        <v>426</v>
      </c>
      <c r="J111" s="299">
        <v>24</v>
      </c>
      <c r="K111" s="299" t="s">
        <v>994</v>
      </c>
      <c r="L111">
        <v>2</v>
      </c>
    </row>
    <row r="112" spans="1:12" ht="51">
      <c r="A112" s="306">
        <v>6</v>
      </c>
      <c r="B112" s="299" t="s">
        <v>1009</v>
      </c>
      <c r="C112" s="299" t="s">
        <v>1010</v>
      </c>
      <c r="D112" s="298">
        <v>467810250</v>
      </c>
      <c r="E112" s="299" t="s">
        <v>1011</v>
      </c>
      <c r="F112" s="299" t="s">
        <v>1012</v>
      </c>
      <c r="G112" s="299">
        <v>467810250</v>
      </c>
      <c r="H112" s="299" t="s">
        <v>1013</v>
      </c>
      <c r="I112" s="299" t="s">
        <v>428</v>
      </c>
      <c r="J112" s="299">
        <v>27</v>
      </c>
      <c r="K112" s="299" t="s">
        <v>994</v>
      </c>
      <c r="L112">
        <v>2</v>
      </c>
    </row>
    <row r="113" spans="1:14" ht="51">
      <c r="A113" s="306">
        <v>7</v>
      </c>
      <c r="B113" s="299" t="s">
        <v>593</v>
      </c>
      <c r="C113" s="299" t="s">
        <v>1014</v>
      </c>
      <c r="D113" s="299">
        <v>466833292</v>
      </c>
      <c r="E113" s="299" t="s">
        <v>1015</v>
      </c>
      <c r="F113" s="299" t="s">
        <v>1016</v>
      </c>
      <c r="G113" s="299">
        <v>661509478</v>
      </c>
      <c r="H113" s="299" t="s">
        <v>1015</v>
      </c>
      <c r="I113" s="299" t="s">
        <v>426</v>
      </c>
      <c r="J113" s="299">
        <v>28</v>
      </c>
      <c r="K113" s="299" t="s">
        <v>567</v>
      </c>
      <c r="L113">
        <v>2</v>
      </c>
      <c r="N113">
        <f>J107+J108+J109+J110+J111+J112+J113</f>
        <v>162</v>
      </c>
    </row>
    <row r="114" spans="1:14" ht="38.25">
      <c r="A114" s="241">
        <v>8</v>
      </c>
      <c r="B114" s="318" t="s">
        <v>1017</v>
      </c>
      <c r="C114" s="318" t="s">
        <v>1018</v>
      </c>
      <c r="D114" s="320">
        <v>466301177</v>
      </c>
      <c r="E114" s="318" t="s">
        <v>1019</v>
      </c>
      <c r="F114" s="318" t="s">
        <v>1020</v>
      </c>
      <c r="G114" s="320">
        <v>608549980</v>
      </c>
      <c r="H114" s="318" t="s">
        <v>1021</v>
      </c>
      <c r="I114" s="318" t="s">
        <v>1022</v>
      </c>
      <c r="J114" s="318">
        <v>29</v>
      </c>
      <c r="K114" s="318" t="s">
        <v>1023</v>
      </c>
      <c r="L114">
        <v>1</v>
      </c>
    </row>
    <row r="115" spans="1:14" ht="60">
      <c r="A115" s="241">
        <v>9</v>
      </c>
      <c r="B115" s="318" t="s">
        <v>1024</v>
      </c>
      <c r="C115" s="318" t="s">
        <v>1025</v>
      </c>
      <c r="D115" s="318">
        <v>466862053</v>
      </c>
      <c r="E115" s="318" t="s">
        <v>1026</v>
      </c>
      <c r="F115" s="318" t="s">
        <v>1027</v>
      </c>
      <c r="G115" s="318" t="s">
        <v>1028</v>
      </c>
      <c r="H115" s="319" t="s">
        <v>1029</v>
      </c>
      <c r="I115" s="318" t="s">
        <v>1030</v>
      </c>
      <c r="J115" s="318">
        <v>29</v>
      </c>
      <c r="K115" s="318" t="s">
        <v>1023</v>
      </c>
      <c r="L115">
        <v>1</v>
      </c>
    </row>
    <row r="116" spans="1:14" ht="60">
      <c r="A116" s="242">
        <v>10</v>
      </c>
      <c r="B116" s="318" t="s">
        <v>1024</v>
      </c>
      <c r="C116" s="318" t="s">
        <v>1031</v>
      </c>
      <c r="D116" s="318">
        <v>466862054</v>
      </c>
      <c r="E116" s="318" t="s">
        <v>1026</v>
      </c>
      <c r="F116" s="318" t="s">
        <v>1027</v>
      </c>
      <c r="G116" s="318" t="s">
        <v>1028</v>
      </c>
      <c r="H116" s="319" t="s">
        <v>1028</v>
      </c>
      <c r="I116" s="321" t="s">
        <v>1032</v>
      </c>
      <c r="J116" s="321">
        <v>27</v>
      </c>
      <c r="K116" s="318" t="s">
        <v>1023</v>
      </c>
      <c r="L116">
        <v>1</v>
      </c>
    </row>
    <row r="117" spans="1:14" ht="60">
      <c r="A117" s="242">
        <v>11</v>
      </c>
      <c r="B117" s="318" t="s">
        <v>1024</v>
      </c>
      <c r="C117" s="318" t="s">
        <v>1033</v>
      </c>
      <c r="D117" s="318">
        <v>466862055</v>
      </c>
      <c r="E117" s="318" t="s">
        <v>1026</v>
      </c>
      <c r="F117" s="318" t="s">
        <v>1034</v>
      </c>
      <c r="G117" s="318"/>
      <c r="H117" s="319" t="s">
        <v>1035</v>
      </c>
      <c r="I117" s="318" t="s">
        <v>1036</v>
      </c>
      <c r="J117" s="318">
        <v>15</v>
      </c>
      <c r="K117" s="318" t="s">
        <v>1023</v>
      </c>
      <c r="L117">
        <v>1</v>
      </c>
      <c r="N117">
        <f>J114+J115+J116+J117</f>
        <v>100</v>
      </c>
    </row>
    <row r="120" spans="1:14" ht="25.5">
      <c r="K120" s="340" t="s">
        <v>1114</v>
      </c>
      <c r="L120">
        <f>L114+L115+L116+L117</f>
        <v>4</v>
      </c>
    </row>
    <row r="121" spans="1:14" ht="25.5">
      <c r="K121" s="340" t="s">
        <v>1118</v>
      </c>
      <c r="L121">
        <f>L114+L115+L116+L117</f>
        <v>4</v>
      </c>
    </row>
  </sheetData>
  <mergeCells count="7">
    <mergeCell ref="K105:K106"/>
    <mergeCell ref="A2:I2"/>
    <mergeCell ref="A4:A33"/>
    <mergeCell ref="B33:E33"/>
    <mergeCell ref="B105:E105"/>
    <mergeCell ref="F105:H105"/>
    <mergeCell ref="I105:J105"/>
  </mergeCells>
  <hyperlinks>
    <hyperlink ref="H115" r:id="rId1" xr:uid="{E16742DD-4818-4EDA-AAD2-DFF092DE0CEE}"/>
    <hyperlink ref="H116" r:id="rId2" xr:uid="{360F0EE6-970D-491E-A955-B8F2080E26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bil_ec_22_25</vt:lpstr>
      <vt:lpstr>bil_co_22_25</vt:lpstr>
      <vt:lpstr>coll_sig</vt:lpstr>
      <vt:lpstr>prim_sig</vt:lpstr>
      <vt:lpstr>bilan_04_25</vt:lpstr>
      <vt:lpstr>bil_ec_24_25</vt:lpstr>
      <vt:lpstr>sens_24_25</vt:lpstr>
      <vt:lpstr>bil_ec_23_24</vt:lpstr>
      <vt:lpstr>sens_23-24</vt:lpstr>
      <vt:lpstr>bil_ec_22_23</vt:lpstr>
      <vt:lpstr>sens_22_23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</dc:creator>
  <cp:lastModifiedBy>UYUNI REYES Violaine</cp:lastModifiedBy>
  <dcterms:created xsi:type="dcterms:W3CDTF">2013-09-16T14:57:42Z</dcterms:created>
  <dcterms:modified xsi:type="dcterms:W3CDTF">2025-12-23T14:26:22Z</dcterms:modified>
</cp:coreProperties>
</file>