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dr\P01183-SEMA\5-Risque inondation\e- Observatoire\observatoire risque\base de données indicateurs\services opérationnels\"/>
    </mc:Choice>
  </mc:AlternateContent>
  <xr:revisionPtr revIDLastSave="0" documentId="13_ncr:1_{578927E0-65F9-4131-BB01-7A337AAA1FAD}" xr6:coauthVersionLast="40" xr6:coauthVersionMax="40" xr10:uidLastSave="{00000000-0000-0000-0000-000000000000}"/>
  <bookViews>
    <workbookView xWindow="-120" yWindow="-120" windowWidth="29040" windowHeight="15840" activeTab="1" xr2:uid="{428D3202-17E5-478F-9C6A-23F0CA2AB0DE}"/>
  </bookViews>
  <sheets>
    <sheet name="mairies" sheetId="1" r:id="rId1"/>
    <sheet name="services" sheetId="2" r:id="rId2"/>
    <sheet name="communes" sheetId="3" r:id="rId3"/>
    <sheet name="bilan" sheetId="4" r:id="rId4"/>
  </sheets>
  <definedNames>
    <definedName name="_xlnm._FilterDatabase" localSheetId="2" hidden="1">communes!$A$1:$AH$355</definedName>
    <definedName name="_xlnm._FilterDatabase" localSheetId="0" hidden="1">mairies!$A$1:$V$352</definedName>
    <definedName name="_xlnm._FilterDatabase" localSheetId="1" hidden="1">services!$A$1:$V$150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4" l="1"/>
  <c r="D29" i="4"/>
  <c r="E22" i="4" l="1"/>
  <c r="D22" i="4"/>
  <c r="C22" i="4"/>
  <c r="B22" i="4"/>
  <c r="F22" i="4"/>
  <c r="C10" i="4"/>
  <c r="F21" i="4"/>
  <c r="E21" i="4"/>
  <c r="D21" i="4"/>
  <c r="C21" i="4"/>
  <c r="B21" i="4"/>
  <c r="F17" i="4"/>
  <c r="H17" i="4"/>
  <c r="E19" i="4"/>
  <c r="D19" i="4"/>
  <c r="C19" i="4"/>
  <c r="B19" i="4"/>
  <c r="F19" i="4"/>
  <c r="D7" i="4"/>
  <c r="F24" i="4"/>
  <c r="F23" i="4"/>
  <c r="F20" i="4"/>
  <c r="F18" i="4"/>
  <c r="E18" i="4"/>
  <c r="D18" i="4"/>
  <c r="C18" i="4"/>
  <c r="B18" i="4"/>
  <c r="E17" i="4"/>
  <c r="D17" i="4"/>
  <c r="C17" i="4"/>
  <c r="B17" i="4"/>
  <c r="I92" i="4" l="1"/>
  <c r="I90" i="4"/>
  <c r="J92" i="4"/>
  <c r="J90" i="4"/>
  <c r="H92" i="4"/>
  <c r="H91" i="4"/>
  <c r="H90" i="4"/>
  <c r="H89" i="4"/>
  <c r="J89" i="4" s="1"/>
  <c r="I89" i="4" s="1"/>
  <c r="Q152" i="2"/>
  <c r="P152" i="2"/>
  <c r="O152" i="2"/>
  <c r="N152" i="2"/>
  <c r="M152" i="2"/>
  <c r="L152" i="2"/>
  <c r="K152" i="2"/>
  <c r="J152" i="2"/>
  <c r="R354" i="1"/>
  <c r="F88" i="4" s="1"/>
  <c r="F93" i="4" s="1"/>
  <c r="Q354" i="1"/>
  <c r="P354" i="1"/>
  <c r="E88" i="4" s="1"/>
  <c r="E93" i="4" s="1"/>
  <c r="O354" i="1"/>
  <c r="D88" i="4" s="1"/>
  <c r="D93" i="4" s="1"/>
  <c r="N354" i="1"/>
  <c r="C88" i="4" s="1"/>
  <c r="C93" i="4" s="1"/>
  <c r="M354" i="1"/>
  <c r="B88" i="4" s="1"/>
  <c r="L354" i="1"/>
  <c r="K354" i="1"/>
  <c r="L356" i="1" s="1"/>
  <c r="H88" i="4" l="1"/>
  <c r="H93" i="4" s="1"/>
  <c r="G88" i="4"/>
  <c r="K153" i="2"/>
  <c r="K156" i="2" s="1"/>
  <c r="L157" i="2"/>
  <c r="K157" i="2"/>
  <c r="Q153" i="2"/>
  <c r="R355" i="1"/>
  <c r="R353" i="3"/>
  <c r="L353" i="3"/>
  <c r="J88" i="4" l="1"/>
  <c r="I88" i="4" s="1"/>
  <c r="G93" i="4"/>
  <c r="M52" i="3"/>
  <c r="M29" i="3"/>
  <c r="M28" i="3"/>
  <c r="M27" i="3"/>
  <c r="M16" i="3"/>
  <c r="E352" i="3"/>
  <c r="E351" i="3"/>
  <c r="E350" i="3"/>
  <c r="E349" i="3"/>
  <c r="E348" i="3"/>
  <c r="T348" i="3" s="1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T332" i="3" s="1"/>
  <c r="E331" i="3"/>
  <c r="E330" i="3"/>
  <c r="E329" i="3"/>
  <c r="E328" i="3"/>
  <c r="E327" i="3"/>
  <c r="E326" i="3"/>
  <c r="E325" i="3"/>
  <c r="E324" i="3"/>
  <c r="E323" i="3"/>
  <c r="E322" i="3"/>
  <c r="E321" i="3"/>
  <c r="E320" i="3"/>
  <c r="T320" i="3" s="1"/>
  <c r="E319" i="3"/>
  <c r="E318" i="3"/>
  <c r="E317" i="3"/>
  <c r="E316" i="3"/>
  <c r="E315" i="3"/>
  <c r="E314" i="3"/>
  <c r="E313" i="3"/>
  <c r="E312" i="3"/>
  <c r="E311" i="3"/>
  <c r="E310" i="3"/>
  <c r="E309" i="3"/>
  <c r="E308" i="3"/>
  <c r="T308" i="3" s="1"/>
  <c r="E307" i="3"/>
  <c r="E306" i="3"/>
  <c r="E305" i="3"/>
  <c r="E304" i="3"/>
  <c r="E303" i="3"/>
  <c r="E302" i="3"/>
  <c r="E301" i="3"/>
  <c r="E300" i="3"/>
  <c r="E299" i="3"/>
  <c r="E298" i="3"/>
  <c r="E297" i="3"/>
  <c r="E296" i="3"/>
  <c r="T296" i="3" s="1"/>
  <c r="E295" i="3"/>
  <c r="E294" i="3"/>
  <c r="E293" i="3"/>
  <c r="E292" i="3"/>
  <c r="E291" i="3"/>
  <c r="E290" i="3"/>
  <c r="E289" i="3"/>
  <c r="E288" i="3"/>
  <c r="E287" i="3"/>
  <c r="E286" i="3"/>
  <c r="E285" i="3"/>
  <c r="E284" i="3"/>
  <c r="T284" i="3" s="1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T268" i="3" s="1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T252" i="3" s="1"/>
  <c r="E251" i="3"/>
  <c r="E250" i="3"/>
  <c r="E249" i="3"/>
  <c r="E248" i="3"/>
  <c r="T248" i="3" s="1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T228" i="3" s="1"/>
  <c r="E227" i="3"/>
  <c r="E226" i="3"/>
  <c r="E225" i="3"/>
  <c r="E224" i="3"/>
  <c r="E223" i="3"/>
  <c r="E222" i="3"/>
  <c r="E221" i="3"/>
  <c r="E220" i="3"/>
  <c r="T220" i="3" s="1"/>
  <c r="E219" i="3"/>
  <c r="E218" i="3"/>
  <c r="E217" i="3"/>
  <c r="E216" i="3"/>
  <c r="E215" i="3"/>
  <c r="E214" i="3"/>
  <c r="E213" i="3"/>
  <c r="E212" i="3"/>
  <c r="T212" i="3" s="1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T188" i="3" s="1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T172" i="3" s="1"/>
  <c r="E171" i="3"/>
  <c r="E170" i="3"/>
  <c r="E169" i="3"/>
  <c r="E168" i="3"/>
  <c r="E167" i="3"/>
  <c r="E166" i="3"/>
  <c r="E165" i="3"/>
  <c r="E164" i="3"/>
  <c r="T164" i="3" s="1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T148" i="3" s="1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T124" i="3" s="1"/>
  <c r="E123" i="3"/>
  <c r="E122" i="3"/>
  <c r="E121" i="3"/>
  <c r="E120" i="3"/>
  <c r="E119" i="3"/>
  <c r="E118" i="3"/>
  <c r="E117" i="3"/>
  <c r="E116" i="3"/>
  <c r="E115" i="3"/>
  <c r="E114" i="3"/>
  <c r="E113" i="3"/>
  <c r="E112" i="3"/>
  <c r="T112" i="3" s="1"/>
  <c r="E111" i="3"/>
  <c r="E110" i="3"/>
  <c r="E109" i="3"/>
  <c r="E108" i="3"/>
  <c r="T108" i="3" s="1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T84" i="3" s="1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T16" i="3" s="1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M352" i="3"/>
  <c r="M351" i="3"/>
  <c r="M350" i="3"/>
  <c r="M349" i="3"/>
  <c r="M348" i="3"/>
  <c r="M347" i="3"/>
  <c r="M346" i="3"/>
  <c r="M345" i="3"/>
  <c r="M344" i="3"/>
  <c r="M343" i="3"/>
  <c r="M342" i="3"/>
  <c r="M341" i="3"/>
  <c r="M340" i="3"/>
  <c r="M339" i="3"/>
  <c r="M338" i="3"/>
  <c r="M337" i="3"/>
  <c r="M336" i="3"/>
  <c r="M335" i="3"/>
  <c r="M334" i="3"/>
  <c r="M333" i="3"/>
  <c r="M332" i="3"/>
  <c r="M331" i="3"/>
  <c r="M330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6" i="3"/>
  <c r="M25" i="3"/>
  <c r="M24" i="3"/>
  <c r="M23" i="3"/>
  <c r="M22" i="3"/>
  <c r="M21" i="3"/>
  <c r="M20" i="3"/>
  <c r="M19" i="3"/>
  <c r="M18" i="3"/>
  <c r="M17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" i="3"/>
  <c r="T144" i="3" l="1"/>
  <c r="T184" i="3"/>
  <c r="T324" i="3"/>
  <c r="T344" i="3"/>
  <c r="T4" i="3"/>
  <c r="T12" i="3"/>
  <c r="T32" i="3"/>
  <c r="T36" i="3"/>
  <c r="T40" i="3"/>
  <c r="T44" i="3"/>
  <c r="T48" i="3"/>
  <c r="T18" i="3"/>
  <c r="T42" i="3"/>
  <c r="T46" i="3"/>
  <c r="T66" i="3"/>
  <c r="T74" i="3"/>
  <c r="T82" i="3"/>
  <c r="T114" i="3"/>
  <c r="T130" i="3"/>
  <c r="T138" i="3"/>
  <c r="T146" i="3"/>
  <c r="T162" i="3"/>
  <c r="T174" i="3"/>
  <c r="T178" i="3"/>
  <c r="T186" i="3"/>
  <c r="T190" i="3"/>
  <c r="T194" i="3"/>
  <c r="T198" i="3"/>
  <c r="T210" i="3"/>
  <c r="T222" i="3"/>
  <c r="T226" i="3"/>
  <c r="T242" i="3"/>
  <c r="T250" i="3"/>
  <c r="T258" i="3"/>
  <c r="T262" i="3"/>
  <c r="T274" i="3"/>
  <c r="T286" i="3"/>
  <c r="T290" i="3"/>
  <c r="T294" i="3"/>
  <c r="T298" i="3"/>
  <c r="T302" i="3"/>
  <c r="T306" i="3"/>
  <c r="T310" i="3"/>
  <c r="T314" i="3"/>
  <c r="T318" i="3"/>
  <c r="T322" i="3"/>
  <c r="T326" i="3"/>
  <c r="T330" i="3"/>
  <c r="T334" i="3"/>
  <c r="T338" i="3"/>
  <c r="T342" i="3"/>
  <c r="T346" i="3"/>
  <c r="T27" i="3"/>
  <c r="T92" i="3"/>
  <c r="T132" i="3"/>
  <c r="T168" i="3"/>
  <c r="T200" i="3"/>
  <c r="T244" i="3"/>
  <c r="T276" i="3"/>
  <c r="T312" i="3"/>
  <c r="T340" i="3"/>
  <c r="T94" i="3"/>
  <c r="T98" i="3"/>
  <c r="T351" i="3"/>
  <c r="T20" i="3"/>
  <c r="T56" i="3"/>
  <c r="T60" i="3"/>
  <c r="T64" i="3"/>
  <c r="T68" i="3"/>
  <c r="T72" i="3"/>
  <c r="T76" i="3"/>
  <c r="T80" i="3"/>
  <c r="T96" i="3"/>
  <c r="T100" i="3"/>
  <c r="T104" i="3"/>
  <c r="T116" i="3"/>
  <c r="T120" i="3"/>
  <c r="T128" i="3"/>
  <c r="T136" i="3"/>
  <c r="T140" i="3"/>
  <c r="T156" i="3"/>
  <c r="T160" i="3"/>
  <c r="T176" i="3"/>
  <c r="T180" i="3"/>
  <c r="T192" i="3"/>
  <c r="T196" i="3"/>
  <c r="T204" i="3"/>
  <c r="T208" i="3"/>
  <c r="T216" i="3"/>
  <c r="T224" i="3"/>
  <c r="T232" i="3"/>
  <c r="T236" i="3"/>
  <c r="T240" i="3"/>
  <c r="T256" i="3"/>
  <c r="T260" i="3"/>
  <c r="T264" i="3"/>
  <c r="T272" i="3"/>
  <c r="T280" i="3"/>
  <c r="T288" i="3"/>
  <c r="T292" i="3"/>
  <c r="T300" i="3"/>
  <c r="T304" i="3"/>
  <c r="T316" i="3"/>
  <c r="T328" i="3"/>
  <c r="T336" i="3"/>
  <c r="T352" i="3"/>
  <c r="T327" i="3"/>
  <c r="T319" i="3"/>
  <c r="T343" i="3"/>
  <c r="T167" i="3"/>
  <c r="T179" i="3"/>
  <c r="T24" i="3"/>
  <c r="T88" i="3"/>
  <c r="T152" i="3"/>
  <c r="T2" i="3"/>
  <c r="T6" i="3"/>
  <c r="T10" i="3"/>
  <c r="T14" i="3"/>
  <c r="T30" i="3"/>
  <c r="T34" i="3"/>
  <c r="T38" i="3"/>
  <c r="T5" i="3"/>
  <c r="T9" i="3"/>
  <c r="T3" i="3"/>
  <c r="T7" i="3"/>
  <c r="T11" i="3"/>
  <c r="T15" i="3"/>
  <c r="T19" i="3"/>
  <c r="T23" i="3"/>
  <c r="T31" i="3"/>
  <c r="T35" i="3"/>
  <c r="T39" i="3"/>
  <c r="T43" i="3"/>
  <c r="T47" i="3"/>
  <c r="T51" i="3"/>
  <c r="T55" i="3"/>
  <c r="T59" i="3"/>
  <c r="T67" i="3"/>
  <c r="T71" i="3"/>
  <c r="T79" i="3"/>
  <c r="T83" i="3"/>
  <c r="T87" i="3"/>
  <c r="T91" i="3"/>
  <c r="T95" i="3"/>
  <c r="T99" i="3"/>
  <c r="T103" i="3"/>
  <c r="T107" i="3"/>
  <c r="T111" i="3"/>
  <c r="T115" i="3"/>
  <c r="T119" i="3"/>
  <c r="T123" i="3"/>
  <c r="T127" i="3"/>
  <c r="T135" i="3"/>
  <c r="T143" i="3"/>
  <c r="T147" i="3"/>
  <c r="T151" i="3"/>
  <c r="T155" i="3"/>
  <c r="T159" i="3"/>
  <c r="T163" i="3"/>
  <c r="T171" i="3"/>
  <c r="T175" i="3"/>
  <c r="T183" i="3"/>
  <c r="T187" i="3"/>
  <c r="T191" i="3"/>
  <c r="T195" i="3"/>
  <c r="T199" i="3"/>
  <c r="T203" i="3"/>
  <c r="T207" i="3"/>
  <c r="T211" i="3"/>
  <c r="T215" i="3"/>
  <c r="T219" i="3"/>
  <c r="T223" i="3"/>
  <c r="T227" i="3"/>
  <c r="T231" i="3"/>
  <c r="T235" i="3"/>
  <c r="T239" i="3"/>
  <c r="T247" i="3"/>
  <c r="T251" i="3"/>
  <c r="T255" i="3"/>
  <c r="T259" i="3"/>
  <c r="T263" i="3"/>
  <c r="T267" i="3"/>
  <c r="T271" i="3"/>
  <c r="T275" i="3"/>
  <c r="T279" i="3"/>
  <c r="T283" i="3"/>
  <c r="T287" i="3"/>
  <c r="T291" i="3"/>
  <c r="T295" i="3"/>
  <c r="T299" i="3"/>
  <c r="T303" i="3"/>
  <c r="T307" i="3"/>
  <c r="T311" i="3"/>
  <c r="T315" i="3"/>
  <c r="T323" i="3"/>
  <c r="T331" i="3"/>
  <c r="T339" i="3"/>
  <c r="T347" i="3"/>
  <c r="T28" i="3"/>
  <c r="T118" i="3"/>
  <c r="T150" i="3"/>
  <c r="T22" i="3"/>
  <c r="T54" i="3"/>
  <c r="T106" i="3"/>
  <c r="T278" i="3"/>
  <c r="T26" i="3"/>
  <c r="T62" i="3"/>
  <c r="T70" i="3"/>
  <c r="T90" i="3"/>
  <c r="T110" i="3"/>
  <c r="T126" i="3"/>
  <c r="T154" i="3"/>
  <c r="T170" i="3"/>
  <c r="T202" i="3"/>
  <c r="T218" i="3"/>
  <c r="T230" i="3"/>
  <c r="T246" i="3"/>
  <c r="T254" i="3"/>
  <c r="T270" i="3"/>
  <c r="T282" i="3"/>
  <c r="T58" i="3"/>
  <c r="T86" i="3"/>
  <c r="T122" i="3"/>
  <c r="T134" i="3"/>
  <c r="T142" i="3"/>
  <c r="T158" i="3"/>
  <c r="T166" i="3"/>
  <c r="T182" i="3"/>
  <c r="T206" i="3"/>
  <c r="T214" i="3"/>
  <c r="T238" i="3"/>
  <c r="T266" i="3"/>
  <c r="T78" i="3"/>
  <c r="T350" i="3"/>
  <c r="T102" i="3"/>
  <c r="T234" i="3"/>
  <c r="T63" i="3"/>
  <c r="T75" i="3"/>
  <c r="M353" i="3"/>
  <c r="T139" i="3"/>
  <c r="T243" i="3"/>
  <c r="T335" i="3"/>
  <c r="T13" i="3"/>
  <c r="T17" i="3"/>
  <c r="T25" i="3"/>
  <c r="T33" i="3"/>
  <c r="T37" i="3"/>
  <c r="T41" i="3"/>
  <c r="T45" i="3"/>
  <c r="T49" i="3"/>
  <c r="T53" i="3"/>
  <c r="T57" i="3"/>
  <c r="T65" i="3"/>
  <c r="T69" i="3"/>
  <c r="T73" i="3"/>
  <c r="T77" i="3"/>
  <c r="T81" i="3"/>
  <c r="T85" i="3"/>
  <c r="T89" i="3"/>
  <c r="T93" i="3"/>
  <c r="T97" i="3"/>
  <c r="T101" i="3"/>
  <c r="T105" i="3"/>
  <c r="T109" i="3"/>
  <c r="T113" i="3"/>
  <c r="T117" i="3"/>
  <c r="T121" i="3"/>
  <c r="T125" i="3"/>
  <c r="T137" i="3"/>
  <c r="T141" i="3"/>
  <c r="T145" i="3"/>
  <c r="T149" i="3"/>
  <c r="T153" i="3"/>
  <c r="T157" i="3"/>
  <c r="T161" i="3"/>
  <c r="T165" i="3"/>
  <c r="T169" i="3"/>
  <c r="T173" i="3"/>
  <c r="T181" i="3"/>
  <c r="T185" i="3"/>
  <c r="T189" i="3"/>
  <c r="T193" i="3"/>
  <c r="T197" i="3"/>
  <c r="T201" i="3"/>
  <c r="T205" i="3"/>
  <c r="T213" i="3"/>
  <c r="T217" i="3"/>
  <c r="T221" i="3"/>
  <c r="T225" i="3"/>
  <c r="T229" i="3"/>
  <c r="T233" i="3"/>
  <c r="T237" i="3"/>
  <c r="T241" i="3"/>
  <c r="T245" i="3"/>
  <c r="T249" i="3"/>
  <c r="T257" i="3"/>
  <c r="T261" i="3"/>
  <c r="T265" i="3"/>
  <c r="T269" i="3"/>
  <c r="T273" i="3"/>
  <c r="T277" i="3"/>
  <c r="T281" i="3"/>
  <c r="T285" i="3"/>
  <c r="T289" i="3"/>
  <c r="T293" i="3"/>
  <c r="T297" i="3"/>
  <c r="T301" i="3"/>
  <c r="T305" i="3"/>
  <c r="T309" i="3"/>
  <c r="T313" i="3"/>
  <c r="T317" i="3"/>
  <c r="T321" i="3"/>
  <c r="T325" i="3"/>
  <c r="T329" i="3"/>
  <c r="T333" i="3"/>
  <c r="T337" i="3"/>
  <c r="T341" i="3"/>
  <c r="T345" i="3"/>
  <c r="T349" i="3"/>
  <c r="T52" i="3"/>
  <c r="T131" i="3"/>
  <c r="T253" i="3"/>
  <c r="T209" i="3"/>
  <c r="T177" i="3"/>
  <c r="T133" i="3"/>
  <c r="T129" i="3"/>
  <c r="T61" i="3"/>
  <c r="T50" i="3"/>
  <c r="T29" i="3"/>
  <c r="T21" i="3"/>
  <c r="M354" i="3" l="1"/>
  <c r="H13" i="4"/>
  <c r="K92" i="4"/>
  <c r="J91" i="4"/>
  <c r="I91" i="4" s="1"/>
  <c r="K90" i="4"/>
  <c r="K89" i="4"/>
  <c r="B93" i="4"/>
  <c r="G24" i="4"/>
  <c r="E24" i="4"/>
  <c r="G23" i="4"/>
  <c r="H11" i="4" s="1"/>
  <c r="K22" i="4"/>
  <c r="G22" i="4"/>
  <c r="H10" i="4" s="1"/>
  <c r="G21" i="4"/>
  <c r="H9" i="4" s="1"/>
  <c r="G20" i="4"/>
  <c r="H8" i="4" s="1"/>
  <c r="G19" i="4"/>
  <c r="H7" i="4" s="1"/>
  <c r="G18" i="4"/>
  <c r="G17" i="4"/>
  <c r="H5" i="4" s="1"/>
  <c r="J12" i="4"/>
  <c r="H12" i="4"/>
  <c r="B12" i="4"/>
  <c r="J11" i="4"/>
  <c r="B11" i="4"/>
  <c r="G10" i="4"/>
  <c r="E10" i="4"/>
  <c r="J10" i="4" s="1"/>
  <c r="B10" i="4"/>
  <c r="J9" i="4"/>
  <c r="B9" i="4"/>
  <c r="J8" i="4"/>
  <c r="C8" i="4"/>
  <c r="B8" i="4"/>
  <c r="F7" i="4"/>
  <c r="E7" i="4"/>
  <c r="J7" i="4"/>
  <c r="B7" i="4"/>
  <c r="J6" i="4"/>
  <c r="G5" i="4"/>
  <c r="D5" i="4"/>
  <c r="J5" i="4" s="1"/>
  <c r="B5" i="4"/>
  <c r="S353" i="3"/>
  <c r="E25" i="4" s="1"/>
  <c r="N353" i="3"/>
  <c r="K353" i="3"/>
  <c r="J353" i="3"/>
  <c r="G13" i="4" s="1"/>
  <c r="S5" i="4" s="1"/>
  <c r="I353" i="3"/>
  <c r="F13" i="4" s="1"/>
  <c r="R5" i="4" s="1"/>
  <c r="H353" i="3"/>
  <c r="E13" i="4" s="1"/>
  <c r="Q5" i="4" s="1"/>
  <c r="G353" i="3"/>
  <c r="D13" i="4" s="1"/>
  <c r="P5" i="4" s="1"/>
  <c r="Q353" i="3"/>
  <c r="D25" i="4" s="1"/>
  <c r="P353" i="3"/>
  <c r="C25" i="4" s="1"/>
  <c r="K23" i="4" s="1"/>
  <c r="O353" i="3"/>
  <c r="C28" i="4" s="1"/>
  <c r="T8" i="3"/>
  <c r="B28" i="4" l="1"/>
  <c r="C29" i="4" s="1"/>
  <c r="B25" i="4"/>
  <c r="G25" i="4" s="1"/>
  <c r="F29" i="4" s="1"/>
  <c r="I12" i="4"/>
  <c r="H6" i="4"/>
  <c r="H18" i="4"/>
  <c r="I7" i="4"/>
  <c r="I8" i="4"/>
  <c r="I9" i="4"/>
  <c r="I11" i="4"/>
  <c r="K91" i="4"/>
  <c r="S354" i="3"/>
  <c r="F353" i="3"/>
  <c r="C13" i="4" s="1"/>
  <c r="K354" i="3"/>
  <c r="I5" i="4"/>
  <c r="I10" i="4"/>
  <c r="B6" i="4"/>
  <c r="J13" i="4"/>
  <c r="K88" i="4"/>
  <c r="E353" i="3"/>
  <c r="T353" i="3" s="1"/>
  <c r="O5" i="4" l="1"/>
  <c r="B13" i="4"/>
  <c r="K25" i="4"/>
  <c r="D32" i="4"/>
  <c r="I6" i="4"/>
  <c r="J93" i="4"/>
  <c r="I93" i="4" s="1"/>
  <c r="K355" i="3"/>
  <c r="F25" i="4"/>
  <c r="N5" i="4" l="1"/>
  <c r="I13" i="4"/>
  <c r="H25" i="4"/>
  <c r="C32" i="4"/>
  <c r="K93" i="4"/>
  <c r="H24" i="4"/>
  <c r="H23" i="4"/>
  <c r="H22" i="4"/>
  <c r="H21" i="4"/>
  <c r="H20" i="4"/>
  <c r="H19" i="4"/>
</calcChain>
</file>

<file path=xl/sharedStrings.xml><?xml version="1.0" encoding="utf-8"?>
<sst xmlns="http://schemas.openxmlformats.org/spreadsheetml/2006/main" count="5389" uniqueCount="3600">
  <si>
    <t>id</t>
  </si>
  <si>
    <t>ogc_fid</t>
  </si>
  <si>
    <t>nature</t>
  </si>
  <si>
    <t>x</t>
  </si>
  <si>
    <t>y</t>
  </si>
  <si>
    <t>insee_comm</t>
  </si>
  <si>
    <t>nom_comm</t>
  </si>
  <si>
    <t>maire</t>
  </si>
  <si>
    <t>adresse</t>
  </si>
  <si>
    <t>tel</t>
  </si>
  <si>
    <t>fax</t>
  </si>
  <si>
    <t>mail</t>
  </si>
  <si>
    <t>ouverture</t>
  </si>
  <si>
    <t>Mairie</t>
  </si>
  <si>
    <t>POMMIERS</t>
  </si>
  <si>
    <t>M TOUREILLE Denis</t>
  </si>
  <si>
    <t>Le Verdier 30120 Pommiers</t>
  </si>
  <si>
    <t>04 67 81 26 44</t>
  </si>
  <si>
    <t>mairie.pommiers30@orange.fr</t>
  </si>
  <si>
    <t>Mardi 9h-12h</t>
  </si>
  <si>
    <t>VABRES</t>
  </si>
  <si>
    <t>Mairie 30460 Vabres</t>
  </si>
  <si>
    <t>04 66 85 28 79</t>
  </si>
  <si>
    <t>mairie.vabres@laposte.net</t>
  </si>
  <si>
    <t>Mercredi et vendredi 17h-19h</t>
  </si>
  <si>
    <t>AUMESSAS</t>
  </si>
  <si>
    <t>M BARRAL Philippe</t>
  </si>
  <si>
    <t>Les Charmilles 30770 Aumessas</t>
  </si>
  <si>
    <t>04 67 82 03 57</t>
  </si>
  <si>
    <t>04 67 81 39 04</t>
  </si>
  <si>
    <t>mairieaumessas@wanadoo.fr</t>
  </si>
  <si>
    <t>Lundi  9h-12h</t>
  </si>
  <si>
    <t>SOUDORGUES</t>
  </si>
  <si>
    <t>M VAN PETEGHEM Bertrand</t>
  </si>
  <si>
    <t>Mairie Le Portal 30460 Soudorgues</t>
  </si>
  <si>
    <t>04 66 85 21 12
09 71 33 34 40</t>
  </si>
  <si>
    <t>mairie.soudorgues@wanadoo.fr</t>
  </si>
  <si>
    <t>Mardi, samedi 10h-12h
Vendredi 14h-16h</t>
  </si>
  <si>
    <t>ALZON</t>
  </si>
  <si>
    <t>M LAURENS Roger</t>
  </si>
  <si>
    <t>Place de la Mairie 30770 Alzon</t>
  </si>
  <si>
    <t>04 66 82 01 63</t>
  </si>
  <si>
    <t>04 66 82 02 37</t>
  </si>
  <si>
    <t>mairie.alzon@wanadoo.fr</t>
  </si>
  <si>
    <t>lundi - mercredi 9h00 ├á 11h30/14h00 16h00
 vendredi 9h00 11h30</t>
  </si>
  <si>
    <t>DOURBIES</t>
  </si>
  <si>
    <t>Mairie 30750 Dourbies</t>
  </si>
  <si>
    <t>04 67 82 72 46</t>
  </si>
  <si>
    <t>04 67 82 75 11</t>
  </si>
  <si>
    <t>mairiededourbies@orange.fr</t>
  </si>
  <si>
    <t>Lundi au Vendredi 8h30-12h15
Lundi, jeudi, vendredi de 13h30 ├á 17h</t>
  </si>
  <si>
    <t>TORNAC</t>
  </si>
  <si>
    <t>Mme VIGNE Marielle</t>
  </si>
  <si>
    <t>1543 route de Saint Hippolyte du Fort 30140 Tornac</t>
  </si>
  <si>
    <t>04 66 61 71 41</t>
  </si>
  <si>
    <t>04 66 60 57 08</t>
  </si>
  <si>
    <t>mairietornac@wanadoo.fr</t>
  </si>
  <si>
    <t>Lundi, mardi, jeudi, vendredi 9h-12h / 13h30- 17h
Mercredi 9h-12h</t>
  </si>
  <si>
    <t>GENERARGUES</t>
  </si>
  <si>
    <t>M JACOT Thierry</t>
  </si>
  <si>
    <t>04 66 61 72 04</t>
  </si>
  <si>
    <t>mairie.generargues@wanadoo.fr</t>
  </si>
  <si>
    <t>Lundi 8h00 12h00 et 13h30 18h00
Mardi 8h00 18h00
Jeudi:8h00 12h00 et 13h30 18h00
Vendredi: 8h00 12h00</t>
  </si>
  <si>
    <t>AULAS</t>
  </si>
  <si>
    <t>M MONTET Bruno</t>
  </si>
  <si>
    <t>04 67 81 10 26</t>
  </si>
  <si>
    <t>04 67 81 74 64</t>
  </si>
  <si>
    <t>mairie.aulas@wanadoo.fr</t>
  </si>
  <si>
    <t>Lundi, mardi, jeudi et vendredi 8h-12h</t>
  </si>
  <si>
    <t>MIALET</t>
  </si>
  <si>
    <t>M VERRIEZ Jack</t>
  </si>
  <si>
    <t>04 66 85 02 97</t>
  </si>
  <si>
    <t>04 66 85 01 89</t>
  </si>
  <si>
    <t>communedemialet2@wanadoo.fr</t>
  </si>
  <si>
    <t>Lundi, mercredi, vendredi 9h-12h et 14h-18h, mardi et jeudi 14h-18h</t>
  </si>
  <si>
    <t>MALONS-ET-ELZE</t>
  </si>
  <si>
    <t>M OLIVA Jean</t>
  </si>
  <si>
    <t>04 66 61 10 94</t>
  </si>
  <si>
    <t>mairie.malons-et-elze@laposte.net</t>
  </si>
  <si>
    <t>Mardi au Vendredi 9h-12h</t>
  </si>
  <si>
    <t>SAINT-NAZAIRE-DES-GARDIES</t>
  </si>
  <si>
    <t>M. MAZAURIC Pierre</t>
  </si>
  <si>
    <t>Mairie 30610 Saint Nazaire des Gardies</t>
  </si>
  <si>
    <t>04 66 77 11 92</t>
  </si>
  <si>
    <t>mairiedestnazairedesgardies@nordnet.fr</t>
  </si>
  <si>
    <t>Lundi et vendredi 8h-12h</t>
  </si>
  <si>
    <t>SAINT-JULIEN-DE-LA-NEF</t>
  </si>
  <si>
    <t>M FAIDHERBE Lucas</t>
  </si>
  <si>
    <t>Mairie 30440 Saint Julien de la Nef</t>
  </si>
  <si>
    <t>04 67 82 44 80</t>
  </si>
  <si>
    <t>saint.julien.mairie@orange.fr</t>
  </si>
  <si>
    <t>Lundi,vendredi 14h-17h
Mercredi 9h-12h</t>
  </si>
  <si>
    <t>LIOUC</t>
  </si>
  <si>
    <t>M JAHANT Guy</t>
  </si>
  <si>
    <t>04 66 77 30 44</t>
  </si>
  <si>
    <t>mairie.de.liouc@wanadoo.fr</t>
  </si>
  <si>
    <t>Mardi 13h30-18h30
Vendredi 8h30-16h30</t>
  </si>
  <si>
    <t>SAUVE</t>
  </si>
  <si>
    <t>M GAILLARD Olivier</t>
  </si>
  <si>
    <t>Place Sivel BP 5 30610 Sauve</t>
  </si>
  <si>
    <t>04 66 77 50 19</t>
  </si>
  <si>
    <t>04 66 77 57 38</t>
  </si>
  <si>
    <t>mairie.sauve@wanadoo.fr</t>
  </si>
  <si>
    <t>Lundi au jeudi 8h-12h / 13h30-17h30
Vendredi 8h-12h / 13h30-16h30</t>
  </si>
  <si>
    <t>SAINT-JEAN-DU-GARD</t>
  </si>
  <si>
    <t>M RUAS Michel</t>
  </si>
  <si>
    <t>04 66 56 26 36</t>
  </si>
  <si>
    <t>04 66 56 26 44</t>
  </si>
  <si>
    <t>contact@ville-saintjeandugard.fr</t>
  </si>
  <si>
    <t>Lundi au vendredi  8h-12h / 14h-17h, samedi 9h-12h</t>
  </si>
  <si>
    <t>VISSEC</t>
  </si>
  <si>
    <t>M PONS Laurent</t>
  </si>
  <si>
    <t>Mairie 30770 Vissec</t>
  </si>
  <si>
    <t>04 67 81 50 58</t>
  </si>
  <si>
    <t>mairie.vissec@laposte.net</t>
  </si>
  <si>
    <t>Mercredi 10h-16h</t>
  </si>
  <si>
    <t>CAMPESTRE-ET-LUC</t>
  </si>
  <si>
    <t>M BRUNEL Jean-Marie</t>
  </si>
  <si>
    <t>04 67 82 01 35</t>
  </si>
  <si>
    <t>mairie-campestre@orange.fr</t>
  </si>
  <si>
    <t>Mardi 9h-15h 
Samedi 9h-12h</t>
  </si>
  <si>
    <t>MASSILLARGUES-ATTUECH</t>
  </si>
  <si>
    <t>04 66 61 71 65</t>
  </si>
  <si>
    <t>04 66 61 60 02</t>
  </si>
  <si>
    <t>mairie.massillargues-atuech@wanadoo.fr</t>
  </si>
  <si>
    <t>Lundi, mardi, jeudi, vendredi 8h30-12h / 16h00-17h30
Mercredi 8h30-12h</t>
  </si>
  <si>
    <t>BREAU-MARS</t>
  </si>
  <si>
    <t>M DURAND Alain</t>
  </si>
  <si>
    <t>04 67 81 04 60</t>
  </si>
  <si>
    <t>contact@breau-salagosse.fr</t>
  </si>
  <si>
    <t>Lundi au vendredi 8h-12h</t>
  </si>
  <si>
    <t>SUMENE</t>
  </si>
  <si>
    <t>M PAILLER Ghislain</t>
  </si>
  <si>
    <t>04 67 81 30 05</t>
  </si>
  <si>
    <t>04 67 81 33 79</t>
  </si>
  <si>
    <t>mairie-de-sumene@wanadoo.fr</t>
  </si>
  <si>
    <t>Lundi au vendredi 8h30-12h et 14h-17h30</t>
  </si>
  <si>
    <t>BOISSET-ET-GAUJAC</t>
  </si>
  <si>
    <t>M HEUDDEBAUTJulien</t>
  </si>
  <si>
    <t>Place Emile Chambon 30140 Boisset et Gaujac</t>
  </si>
  <si>
    <t>04 66 61 82 46</t>
  </si>
  <si>
    <t>04 66 61 93 28</t>
  </si>
  <si>
    <t>mairie.boissetetgaujac@orange.fr</t>
  </si>
  <si>
    <t>Lundi au vendredi
9h-12h / 14h-17h
Samedi 9h-12h</t>
  </si>
  <si>
    <t>ANDUZE</t>
  </si>
  <si>
    <t>Plan de Brie 30140 Anduze</t>
  </si>
  <si>
    <t>04 66 61 80 08</t>
  </si>
  <si>
    <t>04 66 61 96 95</t>
  </si>
  <si>
    <t>mairie.anduze@laposte.net</t>
  </si>
  <si>
    <t>Lundi au mercredi 9h-12h / 13h30-16h30
Jeudi 9h-12h
Vendredi 9h-12h /  13h30-15h30
Samedi 10h-12h</t>
  </si>
  <si>
    <t>ROGUES</t>
  </si>
  <si>
    <t>Mme DURAND Martine</t>
  </si>
  <si>
    <t>04 67 81 50 00</t>
  </si>
  <si>
    <t>rogues30@wanadoo.fr</t>
  </si>
  <si>
    <t>Mercredi de 9h├á12h
Jeudi de 14h ├á 17h30</t>
  </si>
  <si>
    <t>VAL D'AIGOUAL</t>
  </si>
  <si>
    <t>Mairie 1 place Francis Cavalier Benezet 30570 Valleraugue</t>
  </si>
  <si>
    <t>04 67 81 79 60</t>
  </si>
  <si>
    <t>04 67 81 79 68</t>
  </si>
  <si>
    <t>mairie@valdaigoual.fr</t>
  </si>
  <si>
    <t>Lundi au Mercredi  8h30-12h /13h30-17h30
Mardi et jeudi 8h30 ├á 12h
Vendredi 8h30 ├á 12h et 13h30 ├á 17h</t>
  </si>
  <si>
    <t>Mme MACQUART Bernadette</t>
  </si>
  <si>
    <t>04 66 83 91 08</t>
  </si>
  <si>
    <t>mairie.l-estrechure@wanadoo.fr</t>
  </si>
  <si>
    <t>Lundi au Mardi 13h30-17h15
Vendredi 8h30-12h15</t>
  </si>
  <si>
    <t>BLANDAS</t>
  </si>
  <si>
    <t>M WELLER Marc</t>
  </si>
  <si>
    <t>04 67 81 51 23</t>
  </si>
  <si>
    <t>commune-de-blandas@orange.fr</t>
  </si>
  <si>
    <t>Lundi, mardi et jeudi 14h-17h</t>
  </si>
  <si>
    <t>SAINTE-CROIX-DE-CADERLE</t>
  </si>
  <si>
    <t>M MOURGUES Ludovic</t>
  </si>
  <si>
    <t>Le Village 30460 Sainte Croix de Caderle</t>
  </si>
  <si>
    <t>04 66 85 22 63</t>
  </si>
  <si>
    <t>mairie-ste-croix30@wanadoo.fr</t>
  </si>
  <si>
    <t>Lundi 13h-16h
Jeudi 14h-16h</t>
  </si>
  <si>
    <t>SAINT-HIPPOLYTE-DU-FORT</t>
  </si>
  <si>
    <t>M OLIVIERI Bruno</t>
  </si>
  <si>
    <t>Place de la Mairie 30170 Saint Hippolyte du Fort</t>
  </si>
  <si>
    <t>04 66 77 22 24</t>
  </si>
  <si>
    <t>04 66 77 93 13</t>
  </si>
  <si>
    <t>mairie.sthippo@wanadoo.fr</t>
  </si>
  <si>
    <t>Lundi au Jeudi 8h30- 12h / 14h30-17h30
Vendredi 8h30-12h / 14h30-16h30</t>
  </si>
  <si>
    <t>MOLIERES-CAVAILLAC</t>
  </si>
  <si>
    <t>M CANAYER Roland</t>
  </si>
  <si>
    <t>04 67 81 03 99</t>
  </si>
  <si>
    <t>04 67 81 70 20</t>
  </si>
  <si>
    <t>mairie.molieres-cavaillac@wanadoo.fr</t>
  </si>
  <si>
    <t>Lundi au vendredi 10h-12h et 16h-18h</t>
  </si>
  <si>
    <t>MONOBLET</t>
  </si>
  <si>
    <t>M CASTANON Philippe</t>
  </si>
  <si>
    <t>04 66 85 24 97</t>
  </si>
  <si>
    <t>mairie@monoblet.org</t>
  </si>
  <si>
    <t>Lundi au Mardi  9h- 12h / 14h-18h
Jeudi 9h /12h et de 14h-18h
Vendredi 9h-12h /  14h-17h</t>
  </si>
  <si>
    <t>CONQUEYRAC</t>
  </si>
  <si>
    <t>M DAUTHEVILLE Jacques</t>
  </si>
  <si>
    <t>Mairie 30170 Conqueyrac</t>
  </si>
  <si>
    <t>04 66 77 20 81</t>
  </si>
  <si>
    <t>mairiedeconqueyrac@wanadoo.fr</t>
  </si>
  <si>
    <t>Mardi 9h-12h
Jeudi 10h-12h
Samedi 8h45-11h45</t>
  </si>
  <si>
    <t>SAINT-SAUVEUR-CAMPRIEU</t>
  </si>
  <si>
    <t>Mme AMASSE Nicole</t>
  </si>
  <si>
    <t>Mairie 30750 Saint Sauveur Camprieu</t>
  </si>
  <si>
    <t>04 67 82 60 26</t>
  </si>
  <si>
    <t>saint-sauveur-camprieu@orange.fr</t>
  </si>
  <si>
    <t>DURFORT-ET-SAINT-MARTIN-DE-SOSSENAC</t>
  </si>
  <si>
    <t>M CONDOMINES Robert</t>
  </si>
  <si>
    <t>Chemin Neuf 30170 Durfort St Martin Sossenac</t>
  </si>
  <si>
    <t>04 66 77 50 56</t>
  </si>
  <si>
    <t>mairie.durfort@wanadoo.fr</t>
  </si>
  <si>
    <t>Lundi Mardi et Vendredi de 13h ├á 17h - Jeudi 8h30 ├á 12h et 13h ├á 18h30</t>
  </si>
  <si>
    <t>M MOUNIER Bernard</t>
  </si>
  <si>
    <t>Mairie 30122 Les Plantiers</t>
  </si>
  <si>
    <t>04 66 83 90 33</t>
  </si>
  <si>
    <t>04 66 83 95 62</t>
  </si>
  <si>
    <t>mairie-plantiers@orange.fr</t>
  </si>
  <si>
    <t>Lundi, mardi, mercredi et vendredi 8h-12h</t>
  </si>
  <si>
    <t>SAINT-LAURENT-LE-MINIER</t>
  </si>
  <si>
    <t>M BELTOISE Bruno</t>
  </si>
  <si>
    <t>04 67 73 85 10</t>
  </si>
  <si>
    <t>04 67 73 51 93</t>
  </si>
  <si>
    <t>saintlaurentleminier@wanadoo.fr</t>
  </si>
  <si>
    <t>lundi 8 h - 12 h 14 h - 17 h
mardi 8 h - 12 h 15 h 17 h
mercredi 14 h - 17 h
jeudi 8 h -12 h
vendredi 7 h 30 - 11 h 30</t>
  </si>
  <si>
    <t>MANDAGOUT</t>
  </si>
  <si>
    <t>M GRIEU Emmanuel</t>
  </si>
  <si>
    <t>Mairie 30120 Mandagout</t>
  </si>
  <si>
    <t>04 67 81 13 83</t>
  </si>
  <si>
    <t>04 67 81 04 94</t>
  </si>
  <si>
    <t>mairie.mandagout@wanadoo.fr</t>
  </si>
  <si>
    <t>Lundi, jeudi, vendredi  9h-12h
Mardi 9h-12h00 / 14h- 17h</t>
  </si>
  <si>
    <t>SAINT-FELIX-DE-PALLIERES</t>
  </si>
  <si>
    <t>M SALA Michel</t>
  </si>
  <si>
    <t>04 66 61 64 45</t>
  </si>
  <si>
    <t>mairie.st.felix.pallieres@wanadoo.fr</t>
  </si>
  <si>
    <t>Lundi, jeudi 14h-18h
Mardi, mercredi, vendredi  8h-12h</t>
  </si>
  <si>
    <t>COLOGNAC</t>
  </si>
  <si>
    <t>M BRESSET Cyrille</t>
  </si>
  <si>
    <t>Le Village 30460 Colognac</t>
  </si>
  <si>
    <t>04 66 85 27 88</t>
  </si>
  <si>
    <t>mairie.colognac@laposte.net</t>
  </si>
  <si>
    <t>Mardi, Jeudi 14h-16h
Samedi 10h-12h</t>
  </si>
  <si>
    <t>M LAGARDE Jean-Louis</t>
  </si>
  <si>
    <t>04 66 77 23 94</t>
  </si>
  <si>
    <t>commune.cadiere.cambo@orange.fr</t>
  </si>
  <si>
    <t>Mardi 14h-19h
Jeudi 8h30-13h</t>
  </si>
  <si>
    <t>MONTDARDIER</t>
  </si>
  <si>
    <t>M REDON Thierry</t>
  </si>
  <si>
    <t>Mairie 30120 Montdardier</t>
  </si>
  <si>
    <t>04 67 81 52 46</t>
  </si>
  <si>
    <t>mairie.montdardier@laposte.net</t>
  </si>
  <si>
    <t>Mardi ou vendredi 14h-18h</t>
  </si>
  <si>
    <t>LOGRIAN-FLORIAN</t>
  </si>
  <si>
    <t>M CASTELLVI Jean-Marie</t>
  </si>
  <si>
    <t>Mairie 30610 Logrian Florian</t>
  </si>
  <si>
    <t>04 66 77 34 13</t>
  </si>
  <si>
    <t>mairielogrian@orange.fr</t>
  </si>
  <si>
    <t>Mardi et jeudi 9h-12h, vendredi 13h30-16h30</t>
  </si>
  <si>
    <t>CORCONNE</t>
  </si>
  <si>
    <t>M JEAN Lionel</t>
  </si>
  <si>
    <t>Place de la Mairie 30260 Corconne</t>
  </si>
  <si>
    <t>04 66 77 32 57</t>
  </si>
  <si>
    <t>04 66 77 19 58</t>
  </si>
  <si>
    <t>corconne@wanadoo.fr</t>
  </si>
  <si>
    <t>lundi ┬û mardi ┬û jeudi- vendredi : 9h -12 h
lundi ┬û jeudi : 16h-19h</t>
  </si>
  <si>
    <t>BEZ-ET-ESPARON</t>
  </si>
  <si>
    <t>M CASTOR Romaric</t>
  </si>
  <si>
    <t>Mairie 30120 Bez et Esparon</t>
  </si>
  <si>
    <t>04 67 81 07 56</t>
  </si>
  <si>
    <t>04 67 81 73 18</t>
  </si>
  <si>
    <t>mairie.bez.esparon@orange.fr</t>
  </si>
  <si>
    <t>Lundi au Vendredi : de 8h-12h</t>
  </si>
  <si>
    <t>SAUMANE</t>
  </si>
  <si>
    <t>Mme ANGELI Laurette</t>
  </si>
  <si>
    <t>Mairie 30125 Saumane</t>
  </si>
  <si>
    <t>04 66 83 91 42</t>
  </si>
  <si>
    <t>04 66 34 03 37</t>
  </si>
  <si>
    <t>mairie.saumane@orange.fr</t>
  </si>
  <si>
    <t>Lundi et vendredi 13h30-17h30, jeudi 8h-12h</t>
  </si>
  <si>
    <t>ARPHY</t>
  </si>
  <si>
    <t>M GABEL Jean-Pierre</t>
  </si>
  <si>
    <t>Mairie La Matte 30120 Arphy</t>
  </si>
  <si>
    <t>04 67 81 15 50</t>
  </si>
  <si>
    <t>mairie.arphy@wanadoo.fr</t>
  </si>
  <si>
    <t>Lundi 14h-17h
Jeudi 10h30-17h30</t>
  </si>
  <si>
    <t>FRESSAC</t>
  </si>
  <si>
    <t>M MARTIN Laurent</t>
  </si>
  <si>
    <t>Place Michelin 30170 Fressac</t>
  </si>
  <si>
    <t>04 66 77 57 86</t>
  </si>
  <si>
    <t>mairie.fressac@laposte.net</t>
  </si>
  <si>
    <t>Jeudi 14h30-16h30</t>
  </si>
  <si>
    <t>THOIRAS</t>
  </si>
  <si>
    <t>M ANDRE Lionel</t>
  </si>
  <si>
    <t>Le Puech 30140 Thoiras</t>
  </si>
  <si>
    <t>04 66 61 62 82</t>
  </si>
  <si>
    <t>thoiras30.mairie@wanadoo.fr</t>
  </si>
  <si>
    <t>Lundi, Mercredi et Vendredi de 14h ├á 17h
Mardi et Jeudi de 9h ├á 12h</t>
  </si>
  <si>
    <t>POMPIGNAN</t>
  </si>
  <si>
    <t>M FOUGAIROLLE Michel</t>
  </si>
  <si>
    <t>Mairie 30170 Pompignan</t>
  </si>
  <si>
    <t>04 66 77 21 88</t>
  </si>
  <si>
    <t>04 66 77 92 01</t>
  </si>
  <si>
    <t>mairie.de.pompignan@wanadoo.fr</t>
  </si>
  <si>
    <t>Lundi, jeudi 8h-12h
Mardi 8h-12h / 13h30- 19h
Mercredi 8h-12h /   13h30-17h
Vendredi 13h30-16h</t>
  </si>
  <si>
    <t>CROS</t>
  </si>
  <si>
    <t>M CLAVEL Christian</t>
  </si>
  <si>
    <t>Mairie 30170 Cros</t>
  </si>
  <si>
    <t>04 66 77 24 70</t>
  </si>
  <si>
    <t>communecros@wanadoo.fr</t>
  </si>
  <si>
    <t>Lundi 14h-18h
Jeudi 15h-19h</t>
  </si>
  <si>
    <t>CORBES</t>
  </si>
  <si>
    <t>Mme CRESPON-LHERISSON Monique</t>
  </si>
  <si>
    <t>Mairie 30140 Corbes</t>
  </si>
  <si>
    <t>09 32 02 34 16</t>
  </si>
  <si>
    <t>mairie.corbes@orange.fr</t>
  </si>
  <si>
    <t>Mercredi, jeudi, vendredi 8h30-12h</t>
  </si>
  <si>
    <t>SAINT-ANDRE-DE-MAJENCOULES</t>
  </si>
  <si>
    <t>M BOISSON Christophe</t>
  </si>
  <si>
    <t>04 67 82 40 33</t>
  </si>
  <si>
    <t>mairie.saintandredemajencoules@wanadoo.fr</t>
  </si>
  <si>
    <t>Lundi, mardi 10h-15h
Jeudi, vendredi 10h-15h</t>
  </si>
  <si>
    <t>SAINT-BRESSON</t>
  </si>
  <si>
    <t>M DARLOT Patrick</t>
  </si>
  <si>
    <t>Mairie Le village 30440 Saint Bresson</t>
  </si>
  <si>
    <t>04 67 82 47 19</t>
  </si>
  <si>
    <t>04 67 83 06 53</t>
  </si>
  <si>
    <t>mairie@saintbresson.net</t>
  </si>
  <si>
    <t>Lundi 9h30-11h30 et Jeudi 14h30-16h30</t>
  </si>
  <si>
    <t>LASALLE</t>
  </si>
  <si>
    <t>M DE LATOUR Henri</t>
  </si>
  <si>
    <t>Place Jean Gazaix 30460 Lasalle</t>
  </si>
  <si>
    <t>04 66 85 20 34</t>
  </si>
  <si>
    <t>04 66 85 49 34</t>
  </si>
  <si>
    <t>mairielasalle@wanadoo.fr</t>
  </si>
  <si>
    <t>Lundi, mercredi, vendredi 8h-12h
Mardi, jeudi 9h-12h</t>
  </si>
  <si>
    <t>ARRE</t>
  </si>
  <si>
    <t>Place de la Mairie 30120 Arre</t>
  </si>
  <si>
    <t>04 67 82 01 33</t>
  </si>
  <si>
    <t>04 67 82 00 29</t>
  </si>
  <si>
    <t>commune.arre@wanadoo.fr</t>
  </si>
  <si>
    <t>Lundi, Mardi, jeudi, Vendredi 9h- 12h / 15h- 19h</t>
  </si>
  <si>
    <t>SAINT-ROMAN-DE-CODIERES</t>
  </si>
  <si>
    <t>M VILLARET Luc</t>
  </si>
  <si>
    <t>04 67 81 30 50</t>
  </si>
  <si>
    <t>mairiestroman@orange.fr</t>
  </si>
  <si>
    <t>Mardi et vendredi 14h-17h</t>
  </si>
  <si>
    <t>SAINT-JEAN-DE-CRIEULON</t>
  </si>
  <si>
    <t>M CUENOT Jean-Louis</t>
  </si>
  <si>
    <t>04 66 77 34 96</t>
  </si>
  <si>
    <t>04 66 77 43 04</t>
  </si>
  <si>
    <t>mairiedestjeandecrieulon@wanadoo.fr</t>
  </si>
  <si>
    <t>Lundi et jeudi 15h-19h</t>
  </si>
  <si>
    <t>SAINT-MARTIAL</t>
  </si>
  <si>
    <t>Mairie 30440 Saint Martial</t>
  </si>
  <si>
    <t>04 67 81 30 82</t>
  </si>
  <si>
    <t>mairie.st-martial@laposte.net</t>
  </si>
  <si>
    <t>Lundi 9h-12h
Jeudi, Vendredi 9h-12h</t>
  </si>
  <si>
    <t>SAINT-BONNET-DE-SALENDRINQUE</t>
  </si>
  <si>
    <t>Mairie La Chapelle 30460 Saint Bonnet de Salendrinque</t>
  </si>
  <si>
    <t>04 66 85 23 40</t>
  </si>
  <si>
    <t>mairie.saintbonnet@orange.fr</t>
  </si>
  <si>
    <t>le mardi et le vendredi de 9h ├á 12h et de 14h ├á 17h</t>
  </si>
  <si>
    <t>QUISSAC</t>
  </si>
  <si>
    <t>M CATHALA Serge</t>
  </si>
  <si>
    <t>1 Place Charles Mourier 30260 Quissac</t>
  </si>
  <si>
    <t>04 66 77 30 02</t>
  </si>
  <si>
    <t>04 66 77 11 26</t>
  </si>
  <si>
    <t>mairie@ville-quissac.fr</t>
  </si>
  <si>
    <t>Lundi, mardi, mercredi, vendredi 9h-12h /14h-17h
Jeudi 9h-12h / 14h-18h</t>
  </si>
  <si>
    <t>PEYROLES</t>
  </si>
  <si>
    <t>Mairie 30124 Peyrolles</t>
  </si>
  <si>
    <t>04 66 85 13 01</t>
  </si>
  <si>
    <t>peyrolles.mairie@wanadoo.fr</t>
  </si>
  <si>
    <t>Mardi et jeudi 10h-16h</t>
  </si>
  <si>
    <t>Mme ARNAL Sylvie</t>
  </si>
  <si>
    <t>Place Quatrefages B.P 41021 Laroquette 30120 Le Vigan</t>
  </si>
  <si>
    <t>04 67 81 66 12</t>
  </si>
  <si>
    <t>04 67 81 09 02</t>
  </si>
  <si>
    <t>service.secretariat-general@levigan.fr</t>
  </si>
  <si>
    <t>Lundi au vendredi
8h30 - 12h00 / 15h - 17h30</t>
  </si>
  <si>
    <t>LANUEJOLS</t>
  </si>
  <si>
    <t>M VIGNE Alexandre</t>
  </si>
  <si>
    <t>Mairie 30750 Lanuejols</t>
  </si>
  <si>
    <t>04 67 82 70 83</t>
  </si>
  <si>
    <t>04 67 82 73 90</t>
  </si>
  <si>
    <t>mairielanuejols@wanadoo.fr</t>
  </si>
  <si>
    <t>Lundi, mardi, mercredi, vendredi 9h-12h
Jeudi 9h-12h / 13h-17h</t>
  </si>
  <si>
    <t>SAINT-ANDRE-DE-VALBORGNE</t>
  </si>
  <si>
    <t>04 66 60 30 08</t>
  </si>
  <si>
    <t>04 66 60 34 55</t>
  </si>
  <si>
    <t>mairie.valborgne@wanadoo.fr</t>
  </si>
  <si>
    <t>Lundi au Vendredi  8h-12h / 13h30-17h30</t>
  </si>
  <si>
    <t>M MIAILLE Dominique</t>
  </si>
  <si>
    <t>04 66 61 48 91</t>
  </si>
  <si>
    <t>ville.lavernarede@wanadoo.fr</t>
  </si>
  <si>
    <t>Lundi au vendredi 8h- 12h / 14h-17h</t>
  </si>
  <si>
    <t>CHAMBON</t>
  </si>
  <si>
    <t>M SASSO Marc</t>
  </si>
  <si>
    <t>04 66 61 47 92</t>
  </si>
  <si>
    <t>mairie.chambon@laposte.net</t>
  </si>
  <si>
    <t>Lundi 13h30-16h30
Mardi 8h30-12h30 / 13h30-16h30
Vendredi 8h30-12h30 /  13h-16h30
Samedi 8h30-12h</t>
  </si>
  <si>
    <t>LAMELOUZE</t>
  </si>
  <si>
    <t>Mme BARAFORT Laure</t>
  </si>
  <si>
    <t>Mairie 30110 Lamelouze</t>
  </si>
  <si>
    <t>04 66 34 06 77</t>
  </si>
  <si>
    <t>mairie.lamelouze@laposte.net</t>
  </si>
  <si>
    <t>Mardi et jeudi 8h-12h</t>
  </si>
  <si>
    <t>SAINT-PAUL-LA-COSTE</t>
  </si>
  <si>
    <t>M CHAPON Adrien</t>
  </si>
  <si>
    <t>04 66 30 64 49</t>
  </si>
  <si>
    <t>mairie.saintpaullacoste@gmail.com</t>
  </si>
  <si>
    <t>Lundi, jeudi, vendredi 14h-18h</t>
  </si>
  <si>
    <t>SAINTE-CECILE-D'ANDORGE</t>
  </si>
  <si>
    <t>M PEPIN Jacques</t>
  </si>
  <si>
    <t>04 66 54 81 26</t>
  </si>
  <si>
    <t>04 66 34 49 35</t>
  </si>
  <si>
    <t>mairie.saintececile@nordnet.fr</t>
  </si>
  <si>
    <t>Lundi, mercredi, jeudi, vendredi 9h-11h45
Mardi 9h-11h45 / 14h-17h30</t>
  </si>
  <si>
    <t>M BRIOUDES Georges</t>
  </si>
  <si>
    <t>Rue Jean Delpuech 30110 Les Salles du Gardon</t>
  </si>
  <si>
    <t>04 66 34 19 73</t>
  </si>
  <si>
    <t>04 66 34 24 07</t>
  </si>
  <si>
    <t>mairie.sallesdugardon@wanadoo.fr</t>
  </si>
  <si>
    <t>lundi 9h ├á 12 h de 13h30 ├á 17h
lundi au jeudi 8h ├á 12h de 13h30 ├á 17h
vendredi 8h ├á 12h de 13h30 ├á 16h</t>
  </si>
  <si>
    <t>BONNEVAUX</t>
  </si>
  <si>
    <t>Mme BOUSSAC Roseline</t>
  </si>
  <si>
    <t>Mairie 30450 Bonnevaux</t>
  </si>
  <si>
    <t>04 66 61 12 68</t>
  </si>
  <si>
    <t>04 66 61 25 07</t>
  </si>
  <si>
    <t>mairie.bonnevaux@free.fr</t>
  </si>
  <si>
    <t>Mardi 10h-12h / 14h- 15h30
Vendredi 10h-12h /  14h-15h30</t>
  </si>
  <si>
    <t>GENOLHAC</t>
  </si>
  <si>
    <t>M CHERON Guy</t>
  </si>
  <si>
    <t>04 66 61 10 55</t>
  </si>
  <si>
    <t>04 66 61 12 69</t>
  </si>
  <si>
    <t>contact@genolhac.fr</t>
  </si>
  <si>
    <t>Lundi au vendredi de 9h-12h / 14h-17h, samedi de 9h30 ├á 12h du 15 juin au 15 septembre</t>
  </si>
  <si>
    <t>PORTES</t>
  </si>
  <si>
    <t>Rue de la Mairie 30530 Portes</t>
  </si>
  <si>
    <t>04 66 34 06 83</t>
  </si>
  <si>
    <t>04 66 34 19 21</t>
  </si>
  <si>
    <t>mairie-portes@orange.fr</t>
  </si>
  <si>
    <t>Lundi, mardi, mercredi, jeudi, vendredi 9h-12h
Mardi, jeudi 15h-18h</t>
  </si>
  <si>
    <t>SENECHAS</t>
  </si>
  <si>
    <t>04 66 61 17 78</t>
  </si>
  <si>
    <t>mairie.senechas@wanadoo.fr</t>
  </si>
  <si>
    <t>Lundi, mercredi 8h-12h
Mardi 14h-18h
Jeudi 8h30-11h30 /13h30-17h30
Vendredi 8h30-11h30</t>
  </si>
  <si>
    <t>AUJAC</t>
  </si>
  <si>
    <t>M PEYRIC Firmin</t>
  </si>
  <si>
    <t>04 66 61 15 51</t>
  </si>
  <si>
    <t>mairie@aujac.fr</t>
  </si>
  <si>
    <t>Mardi et vendredi 9h-12h / 14h-17h</t>
  </si>
  <si>
    <t>SOUSTELLE</t>
  </si>
  <si>
    <t>M RIBOT Georges</t>
  </si>
  <si>
    <t>Mairie 30110 Soustelle</t>
  </si>
  <si>
    <t>04 66 30 00 09</t>
  </si>
  <si>
    <t>04 66 56 97 70</t>
  </si>
  <si>
    <t>mairie.soustelle@wanadoo.fr</t>
  </si>
  <si>
    <t>Mardi 14h-18h
vendredi 9h-12h</t>
  </si>
  <si>
    <t>M MALAVIEILLE Patrick</t>
  </si>
  <si>
    <t>Mairie 30110 La Grand Combe_x000D_</t>
  </si>
  <si>
    <t>04 66 54 68 68</t>
  </si>
  <si>
    <t>04 66 54 68 69</t>
  </si>
  <si>
    <t>mairie@lagrandcombe.fr</t>
  </si>
  <si>
    <t>Lundi au Vendredi : de 8h-12h / 13h30-17h</t>
  </si>
  <si>
    <t>CHAMBORIGAUD</t>
  </si>
  <si>
    <t>M CORBIER Emile</t>
  </si>
  <si>
    <t>Place de la Mairie 30530 Chamborigaud</t>
  </si>
  <si>
    <t>04 66 61 47 36</t>
  </si>
  <si>
    <t>04 66 61 51 00</t>
  </si>
  <si>
    <t>contact@chamborigaud.com</t>
  </si>
  <si>
    <t>Lundi au Vendredi  8h-12h / 14h-18h
Samedi 8h-12h</t>
  </si>
  <si>
    <t>VALLERARGUES</t>
  </si>
  <si>
    <t>M EKEL Dominique</t>
  </si>
  <si>
    <t>04 66 72 90 70</t>
  </si>
  <si>
    <t>mairiedevallerargues@wanadoo.fr</t>
  </si>
  <si>
    <t>Lundi de 13h30 ├á 16h30
Mardi et jeudi de 9h ├á 12h et de 13h30 ├á 16h30
Vendredi de 9h ├á 12h</t>
  </si>
  <si>
    <t>CARSAN</t>
  </si>
  <si>
    <t>Mme VANDEMEULEBROUCKE Brigitte</t>
  </si>
  <si>
    <t>Le Village 30130 Carsan</t>
  </si>
  <si>
    <t>04 66 39 25 65</t>
  </si>
  <si>
    <t>04 66 39 24 24</t>
  </si>
  <si>
    <t>mairie.carsan@wanadoo.fr</t>
  </si>
  <si>
    <t>Lundi au Jeudi 8h- 12h
Vendredi 14h-18h</t>
  </si>
  <si>
    <t>FONS-SUR-LUSSAN</t>
  </si>
  <si>
    <t>M GUIHERMET Jean-Bernard</t>
  </si>
  <si>
    <t>Mairie 30580 Fons sur Lussan</t>
  </si>
  <si>
    <t>04 66 72 94 69</t>
  </si>
  <si>
    <t>04 66 22 42 70</t>
  </si>
  <si>
    <t>mairie.fonsurlussan@wanadoo.fr</t>
  </si>
  <si>
    <t>Lundi 14h-17h
Mardi 14h-18h
Vendredi 9h-12h</t>
  </si>
  <si>
    <t>SAINT-SEBASTIEN-D'AIGREFEUILLE</t>
  </si>
  <si>
    <t>M MANIFACIER Guy</t>
  </si>
  <si>
    <t>04 66 61 70 84</t>
  </si>
  <si>
    <t>mairiedesaintsebastien@wanadoo.fr</t>
  </si>
  <si>
    <t>lundi et mardi 13 h 30 ├á 17 h 30
jeudi et vendredi de 8 h ├á 12 h et de 13 h 30 ├á 17 h 30</t>
  </si>
  <si>
    <t>AIGUEZE</t>
  </si>
  <si>
    <t>M BASCLE Charles</t>
  </si>
  <si>
    <t>04 66 82 14 77</t>
  </si>
  <si>
    <t>04 66 82 35 26</t>
  </si>
  <si>
    <t>mairie.aigueze@wanadoo.fr</t>
  </si>
  <si>
    <t>Lundi au vendredi 10h-12h</t>
  </si>
  <si>
    <t>M MERCIER Michel</t>
  </si>
  <si>
    <t>Mairie 30960 Le Martinet</t>
  </si>
  <si>
    <t>04 66 24 91 01</t>
  </si>
  <si>
    <t>04 66 24 96 96</t>
  </si>
  <si>
    <t>mairie.lemartinet@wanadoo.fr</t>
  </si>
  <si>
    <t>Lundi au Jeudi 8h-12h / 13h30-17h
Vendredi 8h-12h</t>
  </si>
  <si>
    <t>SAINT-JULIEN-LES-ROSIERS</t>
  </si>
  <si>
    <t>M BORD Serge</t>
  </si>
  <si>
    <t>376 avenue des Mimosas 30340 Saint Julien les Rosiers</t>
  </si>
  <si>
    <t>04 66 86 00 59</t>
  </si>
  <si>
    <t>04 66 86 83 00</t>
  </si>
  <si>
    <t>mairie-les-rosiers@wanadoo.fr</t>
  </si>
  <si>
    <t>Lundi au Vendredi  8h30-12h / 13h30-17h
Samedi 9h-12h</t>
  </si>
  <si>
    <t>SERVAS</t>
  </si>
  <si>
    <t>Mairie Quartier de l'Olivier 30340 Servas</t>
  </si>
  <si>
    <t>04 66 83 77 77</t>
  </si>
  <si>
    <t>mairie.servas@laposte.net</t>
  </si>
  <si>
    <t>Jeudi 9h-12h</t>
  </si>
  <si>
    <t>SAINT-JEAN-DE-VALERISCLE</t>
  </si>
  <si>
    <t>Mme JUSTET Catherine</t>
  </si>
  <si>
    <t>04 66 25 60 41</t>
  </si>
  <si>
    <t>04 66 25 65 65</t>
  </si>
  <si>
    <t>mairie.sjv@gmail.com</t>
  </si>
  <si>
    <t>Lundi-mardi-jeudi-vendredi de 8h30 ├á 12h30
Mercredi de 8h30 ├á 12h00</t>
  </si>
  <si>
    <t>LUSSAN</t>
  </si>
  <si>
    <t>04 66 72 90 58</t>
  </si>
  <si>
    <t>mairie-de-lussan@wanadoo.fr</t>
  </si>
  <si>
    <t>Lundi 9h-12h /14h-17h. Mardi jeudi, vendredi 9h-12h┬á</t>
  </si>
  <si>
    <t>ROUSSON</t>
  </si>
  <si>
    <t>M CHASSARY Ghislain</t>
  </si>
  <si>
    <t>04 66 85 60 42</t>
  </si>
  <si>
    <t>04 66 85 84 64</t>
  </si>
  <si>
    <t>contact@mairie-rousson.com</t>
  </si>
  <si>
    <t>Lundi au Vendredi 8h-12h / 13h30-17h30
Samedi 11h-12h</t>
  </si>
  <si>
    <t>SAINT-DENIS</t>
  </si>
  <si>
    <t>Mme MOLIERES Sylvette</t>
  </si>
  <si>
    <t>Place de la Mairie 30500 Saint Denis</t>
  </si>
  <si>
    <t>04 66 24 22 78</t>
  </si>
  <si>
    <t>04 66 60 22 30</t>
  </si>
  <si>
    <t>mairie.st-denis@laposte.net</t>
  </si>
  <si>
    <t>Lundi et vendredi 9h- 12h30
Mardi 13h-16 h
Mercredi 14h30-18h30
Jeudi 8h30 ├á 12h</t>
  </si>
  <si>
    <t>BARJAC</t>
  </si>
  <si>
    <t>M CHAULET Edouard</t>
  </si>
  <si>
    <t>BP 26 30430 Barjac</t>
  </si>
  <si>
    <t>04 66 24 50 09</t>
  </si>
  <si>
    <t>04 66 24 54 36</t>
  </si>
  <si>
    <t>mairie.barjac@wanadoo.fr</t>
  </si>
  <si>
    <t>Lundi au jeudi 8h- 12h / 14h-18h
Vendredi 8h-12h / 14h-16h30</t>
  </si>
  <si>
    <t>SAINT-FLORENT-SUR-AUZONNET</t>
  </si>
  <si>
    <t>M BEAUCLAIR  Jean-Pierre</t>
  </si>
  <si>
    <t>Mairie 30960 Saint Florent sur Auzonnet</t>
  </si>
  <si>
    <t>04 66 25 61 72</t>
  </si>
  <si>
    <t>04 66 25 72 18</t>
  </si>
  <si>
    <t>contact@mairiesfsa.fr</t>
  </si>
  <si>
    <t>Lundi au vendredi 9h-12h et 13h30-16h30</t>
  </si>
  <si>
    <t>ROBIAC-ROCHESSADOULE</t>
  </si>
  <si>
    <t>M CHALVIDAN Henri</t>
  </si>
  <si>
    <t>04 66 25 00 81</t>
  </si>
  <si>
    <t>04 66 25 20 15</t>
  </si>
  <si>
    <t>robiac-rochessadoule@wanadoo.fr</t>
  </si>
  <si>
    <t>Lundi au Vendredi : 8h30-12h /13h30- 17h</t>
  </si>
  <si>
    <t>SAINT-PRIVAT-DE-CHAMPCLOS</t>
  </si>
  <si>
    <t>Mairie Place de la paix 30430 Saint Privat de Champclos</t>
  </si>
  <si>
    <t>04 66 24 50 75</t>
  </si>
  <si>
    <t>04 66 60 25 42</t>
  </si>
  <si>
    <t>mairie.stprivatdechampclos@wanadoo.fr</t>
  </si>
  <si>
    <t>Lundi au vendredi de 13h ├á 17h</t>
  </si>
  <si>
    <t>SALINDRES</t>
  </si>
  <si>
    <t>M COMTE Yves</t>
  </si>
  <si>
    <t>04 66 85 60 13</t>
  </si>
  <si>
    <t>04 66 85 81 79</t>
  </si>
  <si>
    <t>accueil@mairie-salindres.fr</t>
  </si>
  <si>
    <t>Lundi au Vendredi  8h30-12h /
13h-16h30</t>
  </si>
  <si>
    <t>NAVACELLES</t>
  </si>
  <si>
    <t>04 66 83 19 82</t>
  </si>
  <si>
    <t>mairie.navacelles@orange.fr</t>
  </si>
  <si>
    <t>Lundi 13h30-17h
Mardi 14h-18h
Vendredi 8h-12h</t>
  </si>
  <si>
    <t>GAGNIERES</t>
  </si>
  <si>
    <t>M MARTIN Olivier</t>
  </si>
  <si>
    <t>04 66 25 02 02</t>
  </si>
  <si>
    <t>04 66 25 02 58</t>
  </si>
  <si>
    <t>mairie.gagnieres@laposte.net</t>
  </si>
  <si>
    <t>Lundi 8h-12h / 13h30- 18h30
Mardi, jeudi 8h-12h
Mercredi 8h-12h / 13h30-16h30
Vendredi 8h-12h / 13h30-17h30</t>
  </si>
  <si>
    <t>BOUQUET</t>
  </si>
  <si>
    <t>Le Puech 30580 Bouquet</t>
  </si>
  <si>
    <t>04 66 72 94 86</t>
  </si>
  <si>
    <t>04 66 72 99 74</t>
  </si>
  <si>
    <t>mairie.bouquet@wanadoo.fr</t>
  </si>
  <si>
    <t>Mardi, jeudi 8h-12h
Mercredi 8h-12h</t>
  </si>
  <si>
    <t>SAINT-BRES</t>
  </si>
  <si>
    <t>M CHARPENTIER Jean-Pierre</t>
  </si>
  <si>
    <t>04 66 24 01 25</t>
  </si>
  <si>
    <t>04 66 24 38 61</t>
  </si>
  <si>
    <t>mairiestbres@gmail.com</t>
  </si>
  <si>
    <t>Lundi, mardi, jeudi, vendredi de 16h00 ├á 18h00
Mercredi 10h-11h30</t>
  </si>
  <si>
    <t>SAINT-NAZAIRE</t>
  </si>
  <si>
    <t>793 route nationale 86 30200 Saint Nazaire</t>
  </si>
  <si>
    <t>04 66 89 66 18</t>
  </si>
  <si>
    <t>04 66 89 50 70</t>
  </si>
  <si>
    <t>mairiestnazaire@wanadoo.fr</t>
  </si>
  <si>
    <t>Lundi au Vendredi  8h-12h / 14h-17h</t>
  </si>
  <si>
    <t>SAINT-JULIEN-DE-PEYROLAS</t>
  </si>
  <si>
    <t>M SALAU Claude</t>
  </si>
  <si>
    <t>Grand Rue 30760 Saint Julien de Peyrolas</t>
  </si>
  <si>
    <t>04 66 82 18 68</t>
  </si>
  <si>
    <t>04 66 82 30 60</t>
  </si>
  <si>
    <t>secretariat@saintjuliendepeyrolas.fr</t>
  </si>
  <si>
    <t>lundi, mercredi, jeudi et vendredi 8h-12h, mardi 8h-12h et 14h-17h</t>
  </si>
  <si>
    <t>BROUZET-LES-ALES</t>
  </si>
  <si>
    <t>M TESTARD Matthieu</t>
  </si>
  <si>
    <t>04 66 83 10 38</t>
  </si>
  <si>
    <t>04 66 83 72 76</t>
  </si>
  <si>
    <t>mairiebla@wanadoo.fr</t>
  </si>
  <si>
    <t>Lundi au vendredi de 8h30 ├á 11h30 et de 14h ├á 16h30
Samedi de 9h ├á 12h</t>
  </si>
  <si>
    <t>MEYRANNES</t>
  </si>
  <si>
    <t>M BERNARD Wladimir</t>
  </si>
  <si>
    <t>2, rue du Royal 30410 Meyrannes</t>
  </si>
  <si>
    <t>04 66 24 05 02</t>
  </si>
  <si>
    <t>04 66 24 39 36</t>
  </si>
  <si>
    <t>mairie.meyrannes@wanadoo.fr</t>
  </si>
  <si>
    <t>Lundi au Vendredi 9h-12h / 14h-18h</t>
  </si>
  <si>
    <t>ALES</t>
  </si>
  <si>
    <t>M ROUSTAN Max</t>
  </si>
  <si>
    <t>04 66 56 11 00</t>
  </si>
  <si>
    <t>04 66 56 11 44</t>
  </si>
  <si>
    <t>communication@ville-ales.fr</t>
  </si>
  <si>
    <t>8h30 - 12h15
13h30 - 17h30</t>
  </si>
  <si>
    <t>MEJANNES-LE-CLAP</t>
  </si>
  <si>
    <t>04 66 24 41 19</t>
  </si>
  <si>
    <t>04 66 24 47 54</t>
  </si>
  <si>
    <t>mairie.mejannesclap@orange.fr</t>
  </si>
  <si>
    <t>Lundi au vendredi de 9h ├á 12h</t>
  </si>
  <si>
    <t>PEYREMALE</t>
  </si>
  <si>
    <t>M SILHOL Guy</t>
  </si>
  <si>
    <t>Mairie 30160 Peyremale</t>
  </si>
  <si>
    <t>04 66 25 02 41</t>
  </si>
  <si>
    <t>04 66 25 22 45</t>
  </si>
  <si>
    <t>mairie.peyremale@wanadoo.fr</t>
  </si>
  <si>
    <t>Lundi, mardi, jeudi, vendredi 16h-18h
Mercredi 9h-12h / 16h-18h</t>
  </si>
  <si>
    <t>SAINT-CHRISTOL-DE-RODIERES</t>
  </si>
  <si>
    <t>Mme FORGEROU Nathalie</t>
  </si>
  <si>
    <t>04 66 82 16 29</t>
  </si>
  <si>
    <t>04 66 82 16 28</t>
  </si>
  <si>
    <t>stchristolder@wanadoo.fr</t>
  </si>
  <si>
    <t>Lundi 14h-16h, mercredi 9h-12h</t>
  </si>
  <si>
    <t>SAINT-MARTIN-DE-VALGALGUES</t>
  </si>
  <si>
    <t>M CERPEDES Claude</t>
  </si>
  <si>
    <t>Place Robert Guibert 30520 Saint Martin de Valgalgues</t>
  </si>
  <si>
    <t>04 66 30 12 03</t>
  </si>
  <si>
    <t>04 66 78 65 61</t>
  </si>
  <si>
    <t>mairie.30520@wanadoo.fr</t>
  </si>
  <si>
    <t>Lundi au vendredi 8h30-12h, 13h30-17h</t>
  </si>
  <si>
    <t>THARAUX</t>
  </si>
  <si>
    <t>M DENIS Guillaume</t>
  </si>
  <si>
    <t>Mairie 30430 Tharaux</t>
  </si>
  <si>
    <t>04 66 24 43 89</t>
  </si>
  <si>
    <t>mairie.tharaux@wanadoo.fr</t>
  </si>
  <si>
    <t>Mardi, vendredi 10h-12h</t>
  </si>
  <si>
    <t>Mairie Quartier de l'Eglise 30340 Les Plans</t>
  </si>
  <si>
    <t>04 66 83 14 83</t>
  </si>
  <si>
    <t>commune-les-plans@orange.fr</t>
  </si>
  <si>
    <t>Lundi 9h-12h
Jeudi 16h-19h</t>
  </si>
  <si>
    <t>LAVAL-PRADEL</t>
  </si>
  <si>
    <t>M BARBA Joseph</t>
  </si>
  <si>
    <t>Mairie 30110 Laval Pradel</t>
  </si>
  <si>
    <t>04 66 54 81 45</t>
  </si>
  <si>
    <t>04 66 54 83 92</t>
  </si>
  <si>
    <t>mairiedelavalpradel@wanadoo.fr</t>
  </si>
  <si>
    <t>Lundi au jeudi 9h-12h /13h30-17h, vendredi  9h-12h / 13h30-16h</t>
  </si>
  <si>
    <t>CORNILLON</t>
  </si>
  <si>
    <t>M DELALIEU Gilles</t>
  </si>
  <si>
    <t>Mairie 30630 Cornillon</t>
  </si>
  <si>
    <t>04 66 82 20 16</t>
  </si>
  <si>
    <t>04 66 82 26 52</t>
  </si>
  <si>
    <t>mairie-cornillon@wanadoo.fr</t>
  </si>
  <si>
    <t>Lundi au vendredi  9h-12h et 14h-18h</t>
  </si>
  <si>
    <t>SAINT-MICHEL-D'EUZET</t>
  </si>
  <si>
    <t>M PETITJEAN Elian</t>
  </si>
  <si>
    <t>1 Place de la Mairie 30200 Saint Michel d'Euzet</t>
  </si>
  <si>
    <t>04 66 82 73 03</t>
  </si>
  <si>
    <t>04 66 82 76 67</t>
  </si>
  <si>
    <t>saint.michel.deuzet@wanadoo.fr</t>
  </si>
  <si>
    <t>Lundi au Vendredi  9h-12h
Mardi 15h- 18h</t>
  </si>
  <si>
    <t>SAINT-PRIVAT-DES-VIEUX</t>
  </si>
  <si>
    <t>M RIBOT Philippe</t>
  </si>
  <si>
    <t>30340 Saint Privat des Vieux_x000D_</t>
  </si>
  <si>
    <t>04 66 86 10 02</t>
  </si>
  <si>
    <t>04 66 86 62 28</t>
  </si>
  <si>
    <t>mairie@stprivatdesvieux.com</t>
  </si>
  <si>
    <t>Lundi au jeudi 8h-12h / 13h30-17h30
Vendredi 8h-12h / 13h30-17h
1er samedi du mois Samedi 10h-12h</t>
  </si>
  <si>
    <t>SAINT-GERVAIS</t>
  </si>
  <si>
    <t>M CHAPUY Raymond</t>
  </si>
  <si>
    <t>54 route de Barjac 30200 Saint Gervais</t>
  </si>
  <si>
    <t>04 66 82 73 18</t>
  </si>
  <si>
    <t>04 66 82 78 09</t>
  </si>
  <si>
    <t>mairiestgervaisgard@wanadoo.fr</t>
  </si>
  <si>
    <t>Lundi 9h30-11h30 / 16h-18h
Mardi, jeudi, vendredi 16h-18h
Mercredi 9h-11h30</t>
  </si>
  <si>
    <t>SABRAN</t>
  </si>
  <si>
    <t>Mme NICOLLE Sylvie</t>
  </si>
  <si>
    <t>8 rue Florentin Colain Combe 30200 Sabran</t>
  </si>
  <si>
    <t>04 66 89 69 09</t>
  </si>
  <si>
    <t>04 66 39 84 41</t>
  </si>
  <si>
    <t>mairie.sabran@wanadoo.fr</t>
  </si>
  <si>
    <t>Lundi 13h30-16h
Mardi 9h-12h┬á/13h30-16h
Mercredi 9h-12h
Jeudi 9h-12h /13h30-16h
Vendredi 9h-12h / 13h30-19h</t>
  </si>
  <si>
    <t>SAINT-MARCEL-DE-CAREIRET</t>
  </si>
  <si>
    <t>Mme SABONNADIERE-BERGERI Carole</t>
  </si>
  <si>
    <t>Mairie 30330 Saint Marcel de Careiret</t>
  </si>
  <si>
    <t>04 66 79 04 55</t>
  </si>
  <si>
    <t>04 66 79 06 88</t>
  </si>
  <si>
    <t>commune.stmarceldecareiret@wanadoo.fr</t>
  </si>
  <si>
    <t>Lundi au jeudi 8h30-12h / 13h30-17h
Vendredi 8h30-12h / 13h30 - 16h</t>
  </si>
  <si>
    <t>SAINT-ANDRE-D'OLERARGUES</t>
  </si>
  <si>
    <t>Mme LACOUSSE Nathalie</t>
  </si>
  <si>
    <t>04 66 79 08 03</t>
  </si>
  <si>
    <t>04 66 79 08 47</t>
  </si>
  <si>
    <t>mairie.saintandredolerargues@gmail.com</t>
  </si>
  <si>
    <t>Mardi 9h-12h et Vendredi 14h-18h</t>
  </si>
  <si>
    <t>BORDEZAC</t>
  </si>
  <si>
    <t>M CAYRON Didier</t>
  </si>
  <si>
    <t>Mairie Le village 30160 Bordezac</t>
  </si>
  <si>
    <t>04 66 25 31 53</t>
  </si>
  <si>
    <t>04 66 25 19 30</t>
  </si>
  <si>
    <t>mairie.bordezac@wanadoo.fr</t>
  </si>
  <si>
    <t>Lundi, mercredi 14h-16h</t>
  </si>
  <si>
    <t>M CHAPELET Jean-Yves</t>
  </si>
  <si>
    <t>04 66 50 50 50</t>
  </si>
  <si>
    <t>04 66 50 50 00</t>
  </si>
  <si>
    <t>mairie@bagnolssurceze.fr</t>
  </si>
  <si>
    <t>Lundi au Jeudi 8h- 12h / 13h30-17h30
Vendredi 8h-12h / 13h30-17h</t>
  </si>
  <si>
    <t>Mme MERCIER Julie</t>
  </si>
  <si>
    <t>Place de la Mairie 30760 Le Garn</t>
  </si>
  <si>
    <t>04 66 82 16 80</t>
  </si>
  <si>
    <t>mairie-le-garn@wanadoo.fr</t>
  </si>
  <si>
    <t>Lundi et vendredi 8h ├á 11h30 
mardi et jeudi de 8h30 ├á 16h00</t>
  </si>
  <si>
    <t>SALAZAC</t>
  </si>
  <si>
    <t>Mme GUIGUE Sophie</t>
  </si>
  <si>
    <t>Place de la Fontaine 30760 Salazac</t>
  </si>
  <si>
    <t>04 66 82 14 69</t>
  </si>
  <si>
    <t>04 66 82 23 26</t>
  </si>
  <si>
    <t>mairie.salazac@wanadoo.fr</t>
  </si>
  <si>
    <t>Lundi 10h-12h
Jeudi 14h-16h</t>
  </si>
  <si>
    <t>MONTCLUS</t>
  </si>
  <si>
    <t>Rue Neuve 30630 Montclus</t>
  </si>
  <si>
    <t>04 66 82 25 73</t>
  </si>
  <si>
    <t>04 66 82 20 13</t>
  </si>
  <si>
    <t>mairie.montclus@wanadoo.fr</t>
  </si>
  <si>
    <t>Mardi 9-12h / 13h30-17h30 
Mercredi 10h-12h
Vendredi 9h-12h</t>
  </si>
  <si>
    <t>SAINT-PAULET-DE-CAISSON</t>
  </si>
  <si>
    <t>M SERRE Christophe</t>
  </si>
  <si>
    <t>Promenade Saint Paul 30130 Saint Paulet de Caisson</t>
  </si>
  <si>
    <t>04 66 39 17 66</t>
  </si>
  <si>
    <t>04 66 39 07 03</t>
  </si>
  <si>
    <t>commune-st-paulet@wanadoo.fr</t>
  </si>
  <si>
    <t>Lundi au Vendredi 08h-12h /13h30-18h</t>
  </si>
  <si>
    <t>SAINT-JULIEN-DE-CASSAGNAS</t>
  </si>
  <si>
    <t>M MILESI Pascal</t>
  </si>
  <si>
    <t>04 66 25 60 83</t>
  </si>
  <si>
    <t>04 66 25 79 41</t>
  </si>
  <si>
    <t>mairie.stjuliendecassagnas@wanadoo.fr</t>
  </si>
  <si>
    <t>Lundi 9h-12h /17h-19h
Mardi au Vendredi  9h-12h / 15h-17h</t>
  </si>
  <si>
    <t>SAINT-VICTOR-DE-MALCAP</t>
  </si>
  <si>
    <t>Mme DESIRA-NADAL Mireille</t>
  </si>
  <si>
    <t>04 66 24 02 68</t>
  </si>
  <si>
    <t>mairie-st-victor@wanadoo.fr</t>
  </si>
  <si>
    <t>Lundi 10h-12h
Mardi, Jeudi et Vendredi 15h-17h
Mercredi 16h-18h30</t>
  </si>
  <si>
    <t>M GIOVINAZZO Alain</t>
  </si>
  <si>
    <t>Mairie 30960 Les Mages</t>
  </si>
  <si>
    <t>04 66 25 60 04</t>
  </si>
  <si>
    <t>04 66 25 81 29</t>
  </si>
  <si>
    <t>mairie.les.mages@wanadoo.fr</t>
  </si>
  <si>
    <t>Lundi au vendredi 8h-12h et 13h-17h30</t>
  </si>
  <si>
    <t>SAINT-LAURENT-DE-CARNOLS</t>
  </si>
  <si>
    <t>M AUBANEL Guy</t>
  </si>
  <si>
    <t>Place de l'Abbe Diet 30200 Saint Laurent de Carnols</t>
  </si>
  <si>
    <t>04 66 82 78 39</t>
  </si>
  <si>
    <t>04 66 82 79 06</t>
  </si>
  <si>
    <t>mairie@carnols.org</t>
  </si>
  <si>
    <t>Mardi et Vendredi  8h30-12h
Mercredi 14h-17h</t>
  </si>
  <si>
    <t>VERFEUIL</t>
  </si>
  <si>
    <t>Mme PESENTI Chantal</t>
  </si>
  <si>
    <t>Place Jean Marcel 30630 Verfeuil</t>
  </si>
  <si>
    <t>04 66 72 90 14</t>
  </si>
  <si>
    <t>04 66 72 97 69</t>
  </si>
  <si>
    <t>mairie.verfeuil@laposte.net</t>
  </si>
  <si>
    <t>Lundi, mardi, jeudi, vendredi 9h-11h
Samedi 10h-12h</t>
  </si>
  <si>
    <t>CENDRAS</t>
  </si>
  <si>
    <t>M ANDRE Sylvain</t>
  </si>
  <si>
    <t>Place Roger ASSENAT 30480 Cendras</t>
  </si>
  <si>
    <t>04 66 30 40 72</t>
  </si>
  <si>
    <t>04 66 30 48 91</t>
  </si>
  <si>
    <t>mairie-cendras@wanadoo.fr</t>
  </si>
  <si>
    <t>Lundi au vendredi  8h-12h / 13h30-17h</t>
  </si>
  <si>
    <t>MOLIERES-SUR-CEZE</t>
  </si>
  <si>
    <t>Mme BOUIS Florence</t>
  </si>
  <si>
    <t>04 66 24 05 06</t>
  </si>
  <si>
    <t>04 66 24 25 99</t>
  </si>
  <si>
    <t>mairie.molieres.sur.ceze@wanadoo.fr</t>
  </si>
  <si>
    <t>M GAUTIER Robert</t>
  </si>
  <si>
    <t>04 66 82 77 46</t>
  </si>
  <si>
    <t>04 66 82 74 08</t>
  </si>
  <si>
    <t>mairie.laroquesurceze@wanadoo.fr</t>
  </si>
  <si>
    <t>Mardi 14h-19h
Jeudi 9h-12h / 14h-19h</t>
  </si>
  <si>
    <t>VENEJAN</t>
  </si>
  <si>
    <t>04 66 79 25 08</t>
  </si>
  <si>
    <t>04 66 79 25 94</t>
  </si>
  <si>
    <t>mairie@venejan.fr</t>
  </si>
  <si>
    <t>Lundi au Jeudi 8h- 12h / 14h-18h
Vendredi 9h-12h / 13h-16h</t>
  </si>
  <si>
    <t>04 66 24 81 91</t>
  </si>
  <si>
    <t>04 66 24 81 31</t>
  </si>
  <si>
    <t>mairie@allegre-les-fumades.fr</t>
  </si>
  <si>
    <t>Lundi 9h-17h
Mardi au vendredi 9h-13h</t>
  </si>
  <si>
    <t>ORSAN</t>
  </si>
  <si>
    <t>M DUCROS Bernard</t>
  </si>
  <si>
    <t>04 66 90 14 09</t>
  </si>
  <si>
    <t>04 66 90 12 15</t>
  </si>
  <si>
    <t>mairie@orsan.fr</t>
  </si>
  <si>
    <t>Lundi, mardi, jeudi, vendredi 9h-12h / 14h-17h. Mercredi, samedi 9h-12h</t>
  </si>
  <si>
    <t>ISSIRAC</t>
  </si>
  <si>
    <t>le Village 30760 Issirac</t>
  </si>
  <si>
    <t>04 66 82 13 11</t>
  </si>
  <si>
    <t xml:space="preserve">
04 66 82 13 3</t>
  </si>
  <si>
    <t>issirac@wanadoo.fr</t>
  </si>
  <si>
    <t>Lundi, mardi, vendredi  8h30-12h</t>
  </si>
  <si>
    <t>SAINT-ALEXANDRE</t>
  </si>
  <si>
    <t>M BERTOLINI Jacques</t>
  </si>
  <si>
    <t>Le Village 30130 Saint Alexandre</t>
  </si>
  <si>
    <t>04 66 39 18 63</t>
  </si>
  <si>
    <t>04 66 39 33 48</t>
  </si>
  <si>
    <t>contact@saintalexandre.net</t>
  </si>
  <si>
    <t>Lundi au Mardi 8h00 ├á 12h00
Mercredi et vendredi 8h00 ├á 12h00 et de 14h00 ├á 18h00</t>
  </si>
  <si>
    <t>PONT-SAINT-ESPRIT</t>
  </si>
  <si>
    <t>Mme LAPEYRONIE Claire</t>
  </si>
  <si>
    <t>254 Avenue JF Kennedy BP 11061 30134 Pont Saint Esprit Cedex</t>
  </si>
  <si>
    <t>04 66 90 34 00</t>
  </si>
  <si>
    <t>04 66 90 58 41</t>
  </si>
  <si>
    <t>mairie@mairiepse.fr</t>
  </si>
  <si>
    <t>Lundi au jeudi 8h-12h / 14h-17h30
Vendredi 8h-12h / 14h -17h.</t>
  </si>
  <si>
    <t>BESSEGES</t>
  </si>
  <si>
    <t>M PORTALES Bernard</t>
  </si>
  <si>
    <t>04 66 25 00 01</t>
  </si>
  <si>
    <t>04 66 25 34 84</t>
  </si>
  <si>
    <t>mairie-de-besseges@wanadoo.fr</t>
  </si>
  <si>
    <t>Lundi au Mercredi  8h30 -12h /  13h30- 17h
Jeudi au Vendredi 8h-12h / 13h30-17h
Samedi 8h30-12h</t>
  </si>
  <si>
    <t>LAVAL-SAINT-ROMAN</t>
  </si>
  <si>
    <t>Mme ROY-CROS Muriel</t>
  </si>
  <si>
    <t>Mairie 330 rue des Platanes 30760 Laval Saint Roman</t>
  </si>
  <si>
    <t>04 66 82 17 27</t>
  </si>
  <si>
    <t>communelavalstroman@wanadoo.fr</t>
  </si>
  <si>
    <t>Mercredi et vendredi 8h30-16h30</t>
  </si>
  <si>
    <t>POTELIERES</t>
  </si>
  <si>
    <t>M ANDRE Jean-Paul</t>
  </si>
  <si>
    <t>04 66 24 84 54</t>
  </si>
  <si>
    <t>mairie.potelieres@wanadoo.fr</t>
  </si>
  <si>
    <t>Lundi, mercredi et vendredi 16h-19h</t>
  </si>
  <si>
    <t>SAINT-JEAN-DE-MARUEJOLS-ET-AVEJAN</t>
  </si>
  <si>
    <t>M DAUBLON Thierry</t>
  </si>
  <si>
    <t>04 66 24 40 35</t>
  </si>
  <si>
    <t>mairie-st-jean-maruejols@wanadoo.fr</t>
  </si>
  <si>
    <t>Lundi, mercredi 8h30-12h
Mardi, jeudi, vendredi 8h30-12h / 13h30-17h30</t>
  </si>
  <si>
    <t>RIVIERES</t>
  </si>
  <si>
    <t>M ITIER Jean-Marie</t>
  </si>
  <si>
    <t>04 66 24 44 47</t>
  </si>
  <si>
    <t>mairiederivieres30@wanadoo.fr</t>
  </si>
  <si>
    <t>Lundi et jeudi 10h-12h
Vendredi 14h-16h</t>
  </si>
  <si>
    <t>SAINT-AMBROIX</t>
  </si>
  <si>
    <t>M DE FARIA Jean-Pierre</t>
  </si>
  <si>
    <t>1 Boulevard du Portalet BP 66 30500 Saint Ambroix</t>
  </si>
  <si>
    <t>04 66 24 00 02</t>
  </si>
  <si>
    <t>04 66 24 34 15</t>
  </si>
  <si>
    <t>courrier@saint-ambroix.com</t>
  </si>
  <si>
    <t>Lundi 9h-12h /13h30-17h30
Mardi, Mercredi 8h-12h / 13h30-17h30
Vendredi  8h-12h / 13h30-17h</t>
  </si>
  <si>
    <t>CHUSCLAN</t>
  </si>
  <si>
    <t>M PEYRIERE Pascal</t>
  </si>
  <si>
    <t>Place des maronniers 30200 Chusclan</t>
  </si>
  <si>
    <t>04 66 90 14 10</t>
  </si>
  <si>
    <t>04 66 90 01 79</t>
  </si>
  <si>
    <t>mairie@chusclan.fr</t>
  </si>
  <si>
    <t>Lundi, mardi, jeudi et vendredi 11h-17h
Mercredi 14h-18h
Samedi 10h-12h</t>
  </si>
  <si>
    <t>ROCHEGUDE</t>
  </si>
  <si>
    <t>M DUMAS Patrick</t>
  </si>
  <si>
    <t>Le Village 30430 Rochegude</t>
  </si>
  <si>
    <t>04 66 24 45 27</t>
  </si>
  <si>
    <t>mairiederochegude@wanadoo.fr</t>
  </si>
  <si>
    <t>Lundi, mardi, jeudi 14h-16h</t>
  </si>
  <si>
    <t>CAUSSE-BEGON</t>
  </si>
  <si>
    <t>M EVESQUE Christian</t>
  </si>
  <si>
    <t>Mairie 30750 Causse Begon</t>
  </si>
  <si>
    <t>04 67 82 75 74</t>
  </si>
  <si>
    <t>04 67 99 51 65</t>
  </si>
  <si>
    <t>mairie.caussebegon@orange.fr</t>
  </si>
  <si>
    <t>mercredi 14h-16h</t>
  </si>
  <si>
    <t>REVENS</t>
  </si>
  <si>
    <t>Mme MACQ Madeleine</t>
  </si>
  <si>
    <t>Mairie 1 rue du Causse noir 30750 Revens</t>
  </si>
  <si>
    <t>04 67 82 75 14</t>
  </si>
  <si>
    <t>04 67 82 75 17</t>
  </si>
  <si>
    <t>mairie.de.revens@orange.fr</t>
  </si>
  <si>
    <t>Lundi 14h-18h
Jeudi 9h-18h</t>
  </si>
  <si>
    <t>TREVES</t>
  </si>
  <si>
    <t>04 67 82 72 90</t>
  </si>
  <si>
    <t>04 67 82 74 31</t>
  </si>
  <si>
    <t>mairie.treves@wanadoo.fr</t>
  </si>
  <si>
    <t>Lundi au Vendredi  9h-12h</t>
  </si>
  <si>
    <t>SAINT-MAURICE-DE-CAZEVIEILLE</t>
  </si>
  <si>
    <t>M GUIRAUD David</t>
  </si>
  <si>
    <t>Place de l'Amourette 30360 Saint Maurice de Cazevieille</t>
  </si>
  <si>
    <t>04 66 83 26 19</t>
  </si>
  <si>
    <t>04 66 83 29 45</t>
  </si>
  <si>
    <t>mairie.st-maurice-de-cazevieille@wanadoo.fr</t>
  </si>
  <si>
    <t>Lundi de 14H ├á 16H30
Mardi de 10H ├á 12Heures
Mercredi de 10H ├á 12Heures
Jeudi de 14H ├á 16H30
Vendredi de 14H ├á16Heures</t>
  </si>
  <si>
    <t>SAINT-VICTOR-DES-OULES</t>
  </si>
  <si>
    <t>Rue de la Mairie 30700 Saint Victor des Oules</t>
  </si>
  <si>
    <t>04 66 22 17 94</t>
  </si>
  <si>
    <t>st.victor.mairie@wanadoo.fr</t>
  </si>
  <si>
    <t>Lundi, jeudi, vendredi 13h30-17h
Mardi, mercredi  8h30 -12h</t>
  </si>
  <si>
    <t>LEDIGNAN</t>
  </si>
  <si>
    <t>M CAUVIN Bernard</t>
  </si>
  <si>
    <t>04 66 83 40 26</t>
  </si>
  <si>
    <t>04 66 83 43 93</t>
  </si>
  <si>
    <t>mairieledignan@wanadoo.fr</t>
  </si>
  <si>
    <t>Lundi : 8h30 - 12h00 / 13h30 - 17h30
Mardi : 8h30 - 12h00
Mercredi : 8h30 - 17h30
Jeudi : 8h30 - 12h00
Vendredi : 8h30 - 12h00 / 13h30 - 16h30</t>
  </si>
  <si>
    <t>MONTEILS</t>
  </si>
  <si>
    <t>M FONTAINE Patrick</t>
  </si>
  <si>
    <t>Place du 18 juin 30360 Monteils</t>
  </si>
  <si>
    <t>04 66 83 50 04</t>
  </si>
  <si>
    <t>04 66 83 59 40</t>
  </si>
  <si>
    <t>mairie.monteils@wanadoo.fr</t>
  </si>
  <si>
    <t>Lundi 8h30-16h30
Mardi 8h30-15h
Mercredi 9h-12h30 
Jeudi 8h30- 16h30 
Vendredi 8h30 - 15h</t>
  </si>
  <si>
    <t>SAUZET</t>
  </si>
  <si>
    <t>M ARTAL Joseph</t>
  </si>
  <si>
    <t>24 rue du Valadas 30190 Sauzet</t>
  </si>
  <si>
    <t>04 66 81 62 69</t>
  </si>
  <si>
    <t>04 66 63 82 39</t>
  </si>
  <si>
    <t>communedesauzet@wanadoo.fr</t>
  </si>
  <si>
    <t>Lundi 8h-12h
Mardi  13h30-17h30
Mercredi 9h-12h
Jeudi, Vendredi 13h30- 17h</t>
  </si>
  <si>
    <t>M GODEFROY Didier</t>
  </si>
  <si>
    <t>04 66 72 86 40</t>
  </si>
  <si>
    <t>04 66 72 85 12</t>
  </si>
  <si>
    <t>mairie.la-bruguiere@laposte.net</t>
  </si>
  <si>
    <t>Lundi 14h-16h
Vendredi 10h-12h</t>
  </si>
  <si>
    <t>POULX</t>
  </si>
  <si>
    <t>M QUITTARD Patrice</t>
  </si>
  <si>
    <t>04 66 75 25 16</t>
  </si>
  <si>
    <t>04 66 75 59 20</t>
  </si>
  <si>
    <t>accueil@poulx.fr</t>
  </si>
  <si>
    <t>Lundi au jeudi 8h-12h et 14h-18h et vendredi 8h-12h</t>
  </si>
  <si>
    <t>SAINT-JEAN-DE-SERRES</t>
  </si>
  <si>
    <t>3 place de l'Eglise 30350 Saint Jean de Serres</t>
  </si>
  <si>
    <t>04 66 83 41 07</t>
  </si>
  <si>
    <t>04 66 60 43 06</t>
  </si>
  <si>
    <t>mairie-st-jean-de-serres@orange.fr</t>
  </si>
  <si>
    <t>Lundi, mercredi et vendredi 14h-18h</t>
  </si>
  <si>
    <t>REMOULINS</t>
  </si>
  <si>
    <t>M CARTAILLER Nicolas</t>
  </si>
  <si>
    <t>71 av. Geoffroy Perret BP 50 30210 Remoulins</t>
  </si>
  <si>
    <t>04 66 37 61 92</t>
  </si>
  <si>
    <t>04 66 37 39 72</t>
  </si>
  <si>
    <t>mairie.remoulins@wanadoo.fr</t>
  </si>
  <si>
    <t>Lundi au Jeudi 8h30- 12h / 14h-18h
Vendredi 8h30-12h / 14h-17h</t>
  </si>
  <si>
    <t>SERVIERS-ET-LABAUME</t>
  </si>
  <si>
    <t>M MAZIER Francis</t>
  </si>
  <si>
    <t>04 66 22 16 53</t>
  </si>
  <si>
    <t>04 66 22 22 90</t>
  </si>
  <si>
    <t>mairie.serviers-labaume@wanadoo.fr</t>
  </si>
  <si>
    <t>Lundi, jeudi 13h30-17h30
Vendredi 14h-18h</t>
  </si>
  <si>
    <t>CANAULES-ET-ARGENTIERES</t>
  </si>
  <si>
    <t>M CAHU Robert</t>
  </si>
  <si>
    <t>04 66 77 31 04</t>
  </si>
  <si>
    <t>mairie@canaules.fr</t>
  </si>
  <si>
    <t>Lundi, mardi, jeudi, vendredi 14h-17h</t>
  </si>
  <si>
    <t>BELVEZET</t>
  </si>
  <si>
    <t>M LAFONT Michel</t>
  </si>
  <si>
    <t>Mairie.belvezet@wanadoo.fr</t>
  </si>
  <si>
    <t>Lundi 9H-12H
Mardi et vendredi : 9H-17H30</t>
  </si>
  <si>
    <t>GAJAN</t>
  </si>
  <si>
    <t>M POUDEVIGNE Jean-Louis</t>
  </si>
  <si>
    <t>Rue des Ecoles 30730 Gajan</t>
  </si>
  <si>
    <t>04 66 81 13 38</t>
  </si>
  <si>
    <t>mairie.gajan@laposte.net</t>
  </si>
  <si>
    <t>Lundi, vendredi 13h30-18h, mercredi 8h15-12h</t>
  </si>
  <si>
    <t>POUZILHAC</t>
  </si>
  <si>
    <t>M ASTIER Thierry</t>
  </si>
  <si>
    <t>04 66 37 17 77</t>
  </si>
  <si>
    <t>04 66 37 45 26</t>
  </si>
  <si>
    <t>commune.pouzilhac@wanadoo.fr</t>
  </si>
  <si>
    <t>Lundi au Mardi 10h- 12h / 14h-17h30</t>
  </si>
  <si>
    <t>NERS</t>
  </si>
  <si>
    <t>M PUPET Patrice</t>
  </si>
  <si>
    <t>Mairie Place Jean Vigne 30360 Ners</t>
  </si>
  <si>
    <t>04 66 83 51 47</t>
  </si>
  <si>
    <t>04 66 83 68 39</t>
  </si>
  <si>
    <t>mairiedeners@orange.fr</t>
  </si>
  <si>
    <t>Lundi au vendredi 9h-12h</t>
  </si>
  <si>
    <t>MONTAGNAC</t>
  </si>
  <si>
    <t>M MARQUET Daniel</t>
  </si>
  <si>
    <t>Place de la Mairie 30350 Montagnac</t>
  </si>
  <si>
    <t>04 66 80 51 42</t>
  </si>
  <si>
    <t>mairie.montagnac@laposte.net</t>
  </si>
  <si>
    <t>Lundi 13h-17h30
Jeudi  9h-12h</t>
  </si>
  <si>
    <t>BEZOUCE</t>
  </si>
  <si>
    <t>M MARCOS Antoine</t>
  </si>
  <si>
    <t>7 route nationale 30320 Bezouce</t>
  </si>
  <si>
    <t>04 66 75 24 23</t>
  </si>
  <si>
    <t>04 66 75 29 71</t>
  </si>
  <si>
    <t>mairie@bezouce.fr</t>
  </si>
  <si>
    <t>Lundi au Vendredi 8h-12h / 13h30-17h</t>
  </si>
  <si>
    <t>SAINTE-ANASTASIE</t>
  </si>
  <si>
    <t>M TIXADOR Gilles</t>
  </si>
  <si>
    <t>30190 Sainte Anastasie</t>
  </si>
  <si>
    <t>04 66 81 01 58</t>
  </si>
  <si>
    <t>04 66 81 02 28</t>
  </si>
  <si>
    <t>mairie@sainte-anastasie.fr</t>
  </si>
  <si>
    <t>Lundi au Vendredi 8h30-12h</t>
  </si>
  <si>
    <t>MONS</t>
  </si>
  <si>
    <t>04 66 83 10 74</t>
  </si>
  <si>
    <t>04 66 83 74 95</t>
  </si>
  <si>
    <t>mairiedemons0517@orange.fr</t>
  </si>
  <si>
    <t>Lundi au vendredi 8h-12h / 13h30-17h</t>
  </si>
  <si>
    <t>SAINT-HIPPOLYTE-DE-MONTAIGU</t>
  </si>
  <si>
    <t>M BARBERI Bernard</t>
  </si>
  <si>
    <t>Mairie 30700 Saint Hippolyte de Montaigu</t>
  </si>
  <si>
    <t>04 66 22 24 13</t>
  </si>
  <si>
    <t>mairie.sthippolytedemontaigu@orange.fr</t>
  </si>
  <si>
    <t>Lundi 13h30-16h30
Jeudi 16h-18h30</t>
  </si>
  <si>
    <t>FONS</t>
  </si>
  <si>
    <t>Mme GIANNACCINI Maryse</t>
  </si>
  <si>
    <t>rue Louis Garimond 30730 Fons Outre Gardon</t>
  </si>
  <si>
    <t>04 66 81 11 95</t>
  </si>
  <si>
    <t>04 66 81 14 31</t>
  </si>
  <si>
    <t>mairie.fons.outre.gardon@wanadoo.fr</t>
  </si>
  <si>
    <t>Lundi 15h30-19h</t>
  </si>
  <si>
    <t>UZES</t>
  </si>
  <si>
    <t>M CHAPON Jean-Luc</t>
  </si>
  <si>
    <t>04 66 03 48 48</t>
  </si>
  <si>
    <t>04 66 03 47 47</t>
  </si>
  <si>
    <t>mairie.uzes@laposte.net</t>
  </si>
  <si>
    <t>Lundi au Vendredi  8h-12h / 13h-16h30
Samedi 8h-12h</t>
  </si>
  <si>
    <t>CRESPIAN</t>
  </si>
  <si>
    <t>Mme CAVALIER Pascale</t>
  </si>
  <si>
    <t>Mairie Chemin de vieille 30260 Crespian</t>
  </si>
  <si>
    <t>04 66 77 81 51</t>
  </si>
  <si>
    <t>mairiedecrespian@wanadoo.fr</t>
  </si>
  <si>
    <t>Lundi 12h-13h30
Mardi 13h30-16h30
Jeudi et Vendredi  8h30 -12h</t>
  </si>
  <si>
    <t>COMPS</t>
  </si>
  <si>
    <t>M ROCHETTE Jean-Jacques</t>
  </si>
  <si>
    <t>Place Sadi Carnot 30300 Comps</t>
  </si>
  <si>
    <t>04 66 74 50 99</t>
  </si>
  <si>
    <t>04 66 74 45 19</t>
  </si>
  <si>
    <t>mairie.de.comps@wanadoo.fr</t>
  </si>
  <si>
    <t>Lundi, mercredi 8h30- 12h / 15h30-17h30
Mardi, jeudi 8h30-12h
Vendredi 8h-12h /  15h30-17h30</t>
  </si>
  <si>
    <t>MOUSSAC</t>
  </si>
  <si>
    <t>Rue Centrale 30190 Moussac</t>
  </si>
  <si>
    <t>04 66 81 61 02</t>
  </si>
  <si>
    <t>04 66 81 61 58</t>
  </si>
  <si>
    <t>mairie.moussac@orange.fr</t>
  </si>
  <si>
    <t>Du lundi, mardi et jeudi:   8h30-12h00 / 14h00-17h30
Le mercredi et vendredi:  8h30-12h00 / 14h00-17h00</t>
  </si>
  <si>
    <t>VALLIGUIERES</t>
  </si>
  <si>
    <t>Mme TRAPIER Laurence</t>
  </si>
  <si>
    <t>04 66 37 18 64</t>
  </si>
  <si>
    <t>04 66 37 36 45</t>
  </si>
  <si>
    <t>valliguieres.mairie@wanadoo.fr</t>
  </si>
  <si>
    <t>Lundi au vendredi 8h30-12h15
Mardi et jeudi 14h-17h</t>
  </si>
  <si>
    <t>CAVILLARGUES</t>
  </si>
  <si>
    <t>M NADAL Laurent</t>
  </si>
  <si>
    <t>Le Tour de Ville 30330 Cavillargues</t>
  </si>
  <si>
    <t>04 66 82 02 51</t>
  </si>
  <si>
    <t>04 66 82 45 42</t>
  </si>
  <si>
    <t>mairiedecavillargues@orange.fr</t>
  </si>
  <si>
    <t>Lundi au vendredi  8h-12h / 14h-18h</t>
  </si>
  <si>
    <t>AVEZE</t>
  </si>
  <si>
    <t>Mme VOLLE WILD Martine</t>
  </si>
  <si>
    <t>04 67 81 04 02</t>
  </si>
  <si>
    <t>04 67 81 90 06</t>
  </si>
  <si>
    <t>maveze@wanadoo.fr</t>
  </si>
  <si>
    <t>Lundi au Vendredi 8h-12h / 16h-18h</t>
  </si>
  <si>
    <t>SAINT-PONS-LA-CALM</t>
  </si>
  <si>
    <t>M ROCHE Jean</t>
  </si>
  <si>
    <t>Mairie 30330 Saint Pons La Calm</t>
  </si>
  <si>
    <t>04 66 82 01 72</t>
  </si>
  <si>
    <t>04 66 82 09 08</t>
  </si>
  <si>
    <t>communesaintponslacalm@orange.fr</t>
  </si>
  <si>
    <t>Lundi, Mardi et Jeudi : 8h-12h / 13h30-17h
Mercredi, vendredi :  8h-12h</t>
  </si>
  <si>
    <t>M DE GONZAGA Patrick</t>
  </si>
  <si>
    <t>04 66 81 03 99</t>
  </si>
  <si>
    <t>04 66 37 12 90</t>
  </si>
  <si>
    <t>mairie.rouviere@wanadoo.fr</t>
  </si>
  <si>
    <t>Lundi au Vendredi 10h-12h</t>
  </si>
  <si>
    <t>SAINT-HILAIRE-DE-BRETHMAS</t>
  </si>
  <si>
    <t>M PERRET Jean-Michel</t>
  </si>
  <si>
    <t>1 chemin du stade BP 1 30560 Saint Hilaire de Brethmas</t>
  </si>
  <si>
    <t>04 66 61 33 59</t>
  </si>
  <si>
    <t>04 66 61 02 05</t>
  </si>
  <si>
    <t>mairie@shb30.com</t>
  </si>
  <si>
    <t>Lundi au vendredi de 8h30-12h, 13h30-17h
Samedi 8h30-12h</t>
  </si>
  <si>
    <t>SAINT-JEAN-DE-CEYRARGUES</t>
  </si>
  <si>
    <t>M DAUTUN Georges</t>
  </si>
  <si>
    <t>04 66 83 29 28</t>
  </si>
  <si>
    <t>09 70 06 74 95</t>
  </si>
  <si>
    <t>mairie@stjeandeceyrargues.fr</t>
  </si>
  <si>
    <t>Lundi 9h-12h
Mardi 9h-12 / 14h-18h
Vendredi 14h-18h</t>
  </si>
  <si>
    <t>BLAUZAC</t>
  </si>
  <si>
    <t>M BOURDANOVE Serge</t>
  </si>
  <si>
    <t>Mairie 30700 Blauzac</t>
  </si>
  <si>
    <t>04 66 22 17 95</t>
  </si>
  <si>
    <t>04 66 22 24 90</t>
  </si>
  <si>
    <t>mairie.blauzac@wanadoo.fr</t>
  </si>
  <si>
    <t>BOUCOIRAN-ET-NOZIERES</t>
  </si>
  <si>
    <t>M VIDAL Jean-Jacques</t>
  </si>
  <si>
    <t>Mairie 30190 Boucoiran et Nozieres</t>
  </si>
  <si>
    <t>04 66 83 30 18</t>
  </si>
  <si>
    <t>mairie.boucoiran@wanadoo.fr</t>
  </si>
  <si>
    <t>Lundi, mardi, jeudi, vendredi 14h-17h30</t>
  </si>
  <si>
    <t>MONTAREN-ET-SAINT-MEDIERS</t>
  </si>
  <si>
    <t>04 66 22 19 52</t>
  </si>
  <si>
    <t>04 66 22 42 62</t>
  </si>
  <si>
    <t>mairie@montarenetsaintmediers.fr</t>
  </si>
  <si>
    <t>Lundi au jeudi 13h30-17h30 et vendredi 13h30-16h30</t>
  </si>
  <si>
    <t>BAGARD</t>
  </si>
  <si>
    <t>M BAZALGETTE Thierry</t>
  </si>
  <si>
    <t>04 66 60 70 22</t>
  </si>
  <si>
    <t>04 66 60 61 97</t>
  </si>
  <si>
    <t>accueil@bagard.fr</t>
  </si>
  <si>
    <t>Lundi, mercredi, jeudi, vendredi 8h30-12h / 13h15-18h
Mardi 9h30-12h / 13h15-18h</t>
  </si>
  <si>
    <t>MEJANNES-LES-ALES</t>
  </si>
  <si>
    <t>M TEISSIER Christian</t>
  </si>
  <si>
    <t>04 66 61 31 94</t>
  </si>
  <si>
    <t>04 66 61 00 74</t>
  </si>
  <si>
    <t>mairie.mejanneslesales@wanadoo.fr</t>
  </si>
  <si>
    <t>Lundi au Jeudi 8h-12h / 13h30-17h30
Vendredi 8h-12h / 13h30-16h30
Samedi 8h-12h</t>
  </si>
  <si>
    <t>LEDENON</t>
  </si>
  <si>
    <t>Place de la Mairie 30210 Ledenon</t>
  </si>
  <si>
    <t>04 66 37 26 46</t>
  </si>
  <si>
    <t>04 66 37 08 92</t>
  </si>
  <si>
    <t>mairie@ledenon.fr</t>
  </si>
  <si>
    <t>Lundi, mardi, jeudi 10h-12h et 14h-18h, mercredi 10h-12h vendredi 8h-12h et 14h-17h</t>
  </si>
  <si>
    <t>M PALISSE Patrick</t>
  </si>
  <si>
    <t>Place de la Vignasse 30330 Le Pin</t>
  </si>
  <si>
    <t>04 66 82 01 79</t>
  </si>
  <si>
    <t>04 66 82 45 66</t>
  </si>
  <si>
    <t>mairie-le-pin2@wanadoo.fr</t>
  </si>
  <si>
    <t>Lundi 8h30-12h, mercredi et vendredi  14h-17h30</t>
  </si>
  <si>
    <t>SAINT-SIFFRET</t>
  </si>
  <si>
    <t>M VINCENT Dominique</t>
  </si>
  <si>
    <t>Mairie 30700 Saint Siffret</t>
  </si>
  <si>
    <t>04 66 22 20 64</t>
  </si>
  <si>
    <t>04 66 22 09 37</t>
  </si>
  <si>
    <t>contact@mairiesaintsiffret.fr</t>
  </si>
  <si>
    <t>Lundi, mardi, jeudi, vendredi 14h-17h
Samedi 9h-12h</t>
  </si>
  <si>
    <t>BARON</t>
  </si>
  <si>
    <t>M PETIT Christian</t>
  </si>
  <si>
    <t>1 Place Ulysse Dumas 30700 Baron</t>
  </si>
  <si>
    <t>04 66 22 04 69</t>
  </si>
  <si>
    <t>09.70.29.38.37</t>
  </si>
  <si>
    <t>baron.mairie@wanadoo.fr</t>
  </si>
  <si>
    <t>lundi de 14h ├á 17 h
mercredi de 15h30 ├á 18h30
jeudi de 14h ├á 17h</t>
  </si>
  <si>
    <t>PUECHREDON</t>
  </si>
  <si>
    <t>M GRAS Guillaume</t>
  </si>
  <si>
    <t>Mairie 30610 Puechredon</t>
  </si>
  <si>
    <t>04 66 77 19 33</t>
  </si>
  <si>
    <t>04 66 77 15 07</t>
  </si>
  <si>
    <t>mairiepuechredon@orange.fr</t>
  </si>
  <si>
    <t>Mardi de 14h30 ├á 18h30</t>
  </si>
  <si>
    <t>ESTEZARGUES</t>
  </si>
  <si>
    <t>Mme LAGUERIE Martine</t>
  </si>
  <si>
    <t>04 66 57 07 80</t>
  </si>
  <si>
    <t>04 66 57 10 80</t>
  </si>
  <si>
    <t>estezargues.mairie@orange.fr</t>
  </si>
  <si>
    <t>Lundi 14h-18h30
Mardi 8h30-12h / 14h-17h30
Mercredi 8h30-12h30
Jeudi, vendredi 14h-17h30</t>
  </si>
  <si>
    <t>DOMESSARGUES</t>
  </si>
  <si>
    <t>M CLEMENT Bernard</t>
  </si>
  <si>
    <t>Place du 14 Juillet 30350 Domessargues</t>
  </si>
  <si>
    <t>04 66 83 31 65</t>
  </si>
  <si>
    <t>04 66 83 34 27</t>
  </si>
  <si>
    <t>mairie.domessargues@wanadoo.fr</t>
  </si>
  <si>
    <t>Lundi au Mardi 14h- 17h
Jeudi 14h-17h</t>
  </si>
  <si>
    <t>CASTELNAU-VALENCE</t>
  </si>
  <si>
    <t>M BOUGAREL Christophe</t>
  </si>
  <si>
    <t>1 Place de la mairie 30190 Castelnau Valence</t>
  </si>
  <si>
    <t>04 66 83 20 42</t>
  </si>
  <si>
    <t>mairie.castelnau.valence@wanadoo.fr</t>
  </si>
  <si>
    <t>lundi 13H30 - 16H00
Mardi et jeudi : 9h-11h30
Mercredi : 8H30-11H30</t>
  </si>
  <si>
    <t>CASSAGNOLES</t>
  </si>
  <si>
    <t>M FURESTIER David</t>
  </si>
  <si>
    <t>Rue de la Mairie 30350 Cassagnoles</t>
  </si>
  <si>
    <t>04 66 83 41 25</t>
  </si>
  <si>
    <t>mairie.cassagnoles@wanadoo.fr</t>
  </si>
  <si>
    <t>Lundi, Mardi et Vendredi  9h-12h</t>
  </si>
  <si>
    <t>VERS-PONT-DU-GARD</t>
  </si>
  <si>
    <t>M SAUZET Olivier</t>
  </si>
  <si>
    <t>5 rue Grand du Bourg 30210 Vers Pont du Gard</t>
  </si>
  <si>
    <t>04 66 22 80 55</t>
  </si>
  <si>
    <t>04 66 22 82 23</t>
  </si>
  <si>
    <t>contact@vers-pontdugard.fr</t>
  </si>
  <si>
    <t>Lundi au vendredi de 9h00-12h00 / 14h00-17h00
Samedi 9h00-12h00</t>
  </si>
  <si>
    <t>DEAUX</t>
  </si>
  <si>
    <t>M SALLES Didier</t>
  </si>
  <si>
    <t>Mairie 30360 Deaux</t>
  </si>
  <si>
    <t>04 66 83 60 83</t>
  </si>
  <si>
    <t>04 66 83 21 55</t>
  </si>
  <si>
    <t>mairie.deaux@orange.fr</t>
  </si>
  <si>
    <t>Lundi 14h-18h
Mardi 9h30-13h
Jeudi 13h-16h30
Vendredi 8h-12h</t>
  </si>
  <si>
    <t>SAINT-HILAIRE-D'OZILHAN</t>
  </si>
  <si>
    <t>Mme OZENDA Liliane</t>
  </si>
  <si>
    <t>04 66 37 28 25</t>
  </si>
  <si>
    <t>04 66 37 34 64</t>
  </si>
  <si>
    <t>mairiesainthilairedozilhan@wanadoo.fr</t>
  </si>
  <si>
    <t>Lundi au Samedi 8h30-12h30
Lundi et vendredi 13h30-18h</t>
  </si>
  <si>
    <t>MONTMIRAT</t>
  </si>
  <si>
    <t>50 rue des Ecoles 30260 Montmirat</t>
  </si>
  <si>
    <t>04 66 80 04 17</t>
  </si>
  <si>
    <t>04 66 80 50 15</t>
  </si>
  <si>
    <t>mairie-montmirat@wanadoo.fr</t>
  </si>
  <si>
    <t>Jeudi 13h30-17h
Samedi 9h-12h</t>
  </si>
  <si>
    <t>SAINT-BONNET-DU-GARD</t>
  </si>
  <si>
    <t>M MOULIN Jean-Marie</t>
  </si>
  <si>
    <t>Place de la Fontaine 30210 Saint Bonnet du Gard</t>
  </si>
  <si>
    <t>04 66 37 20 11</t>
  </si>
  <si>
    <t>04 66 37 17 34</t>
  </si>
  <si>
    <t>mairie.st-bonnet-de-salendrinque@laposte.net</t>
  </si>
  <si>
    <t>Lundi, mardi, jeudi 8h- 12h / 13h30-17h30
Mercredi, vendredi 8h-12h
Samedi 8h-12h</t>
  </si>
  <si>
    <t>MARTIGNARGUES</t>
  </si>
  <si>
    <t>Mairie 30360 Martignargues</t>
  </si>
  <si>
    <t>04 66 83 50 43</t>
  </si>
  <si>
    <t>communedemartignargues@wanadoo.fr</t>
  </si>
  <si>
    <t>Mardi et vendredi 16h30-19h, jeudi 9h-12h</t>
  </si>
  <si>
    <t>FOISSAC</t>
  </si>
  <si>
    <t>Avenue de l'Europe 30700 Foissac</t>
  </si>
  <si>
    <t>04 66 22 03 00</t>
  </si>
  <si>
    <t>04 66 03 02 16</t>
  </si>
  <si>
    <t>mairie.foissac@wanadoo.fr</t>
  </si>
  <si>
    <t>Lundi et jeudi 13h30-18h</t>
  </si>
  <si>
    <t>SANILHAC-SAGRIES</t>
  </si>
  <si>
    <t>M VEYRUNES Denis</t>
  </si>
  <si>
    <t>04 66 22 20 89</t>
  </si>
  <si>
    <t>sanilhac.mairie@wanadoo.fr</t>
  </si>
  <si>
    <t>Lundi au Vendredi 9h-12h</t>
  </si>
  <si>
    <t>CRUVIERS-LASCOURS</t>
  </si>
  <si>
    <t>M FIARD Fabien</t>
  </si>
  <si>
    <t>Place Albert Chapellier 30360 Cruviers Lascours</t>
  </si>
  <si>
    <t>mairie@cruviers-lascours.com</t>
  </si>
  <si>
    <t>Lundi au vendredi 9h-12h et 14h-17h</t>
  </si>
  <si>
    <t>M GAYTE Xavier</t>
  </si>
  <si>
    <t>04 66 37 32 40</t>
  </si>
  <si>
    <t>mairie.lacapelleetmasmolene@orange.fr</t>
  </si>
  <si>
    <t>Lundi au Vendredi 13h30-16h</t>
  </si>
  <si>
    <t>LAUDUN</t>
  </si>
  <si>
    <t>M CAZORLA Yves</t>
  </si>
  <si>
    <t>144, Place du 6 juin 1944 30290 Laudun - L'Ardoise</t>
  </si>
  <si>
    <t>04 66 50 55 50</t>
  </si>
  <si>
    <t>04 66 79 42 52</t>
  </si>
  <si>
    <t>contact@laudunlardoise.fr</t>
  </si>
  <si>
    <t>Lundi au vendredi 8h30-12h et 13h30-17h</t>
  </si>
  <si>
    <t>AUBUSSARGUES</t>
  </si>
  <si>
    <t>M CHABALIER Christian</t>
  </si>
  <si>
    <t>04 66 81 21 77</t>
  </si>
  <si>
    <t>aubussargues@orange.fr</t>
  </si>
  <si>
    <t>Lundi et jeudi 14h- 17h</t>
  </si>
  <si>
    <t>SAINT-GENIES-DE-MALGOIRES</t>
  </si>
  <si>
    <t>04 66 63 87 87</t>
  </si>
  <si>
    <t>04 66 63 24 65</t>
  </si>
  <si>
    <t>accueil-etatcivil@saintgeniesdemalgoires.fr</t>
  </si>
  <si>
    <t>Lundi au Vendredi 9h-12h / 14h-17h
Ferm├® le mardi apr├¿s-midi</t>
  </si>
  <si>
    <t>EUZET</t>
  </si>
  <si>
    <t>M OZIL Cyril</t>
  </si>
  <si>
    <t>Place de la Mairie 30360 Euzet les Bains</t>
  </si>
  <si>
    <t>04 66 83 61 85</t>
  </si>
  <si>
    <t>04 66 83 66 55</t>
  </si>
  <si>
    <t>commune.euzet@wanadoo.fr</t>
  </si>
  <si>
    <t>Lundi au Vendredi 9h15-12h
Vendredi apr├¿s-midi: 14h-17h</t>
  </si>
  <si>
    <t>SAINT-QUENTIN-LA-POTERIE</t>
  </si>
  <si>
    <t>M BONZI Yvon</t>
  </si>
  <si>
    <t>04 66 22 15 71</t>
  </si>
  <si>
    <t>04 66 22 46 06</t>
  </si>
  <si>
    <t>mairie@saintquentinlapoterie.fr</t>
  </si>
  <si>
    <t>Lundi au samedi de 8h ├á 12h</t>
  </si>
  <si>
    <t>SAINT-JEAN-DU-PIN</t>
  </si>
  <si>
    <t>Mme LOPEZ DUBREUIL Julie</t>
  </si>
  <si>
    <t>370 avenue Jean Rampon 30140 Saint Jean du Pin</t>
  </si>
  <si>
    <t>04 66 52 58 62</t>
  </si>
  <si>
    <t>04 66 52 93 49</t>
  </si>
  <si>
    <t>mairie@saintjeandupin.fr</t>
  </si>
  <si>
    <t>Lundi au vendredi
8h-12h30 / 13h30-17h</t>
  </si>
  <si>
    <t>MARUEJOLS-LES-GARDON</t>
  </si>
  <si>
    <t>M FELIX Freddy</t>
  </si>
  <si>
    <t>04 66 83 44 18</t>
  </si>
  <si>
    <t>mairie-maruejolslesgardon@orange.fr</t>
  </si>
  <si>
    <t>Mardi et jeudi 10h30- 11h30
Mercredi 18h-19h</t>
  </si>
  <si>
    <t>ARGILLIERS</t>
  </si>
  <si>
    <t>M BOUCARUT Laurent</t>
  </si>
  <si>
    <t>Place de la Madone 30210 Argilliers</t>
  </si>
  <si>
    <t>04 66 22 80 24</t>
  </si>
  <si>
    <t>mairie.argilliers@orange.fr</t>
  </si>
  <si>
    <t>Mardi au Mercredi  8h-12h
Jeudi au Vendredi 14h-18h</t>
  </si>
  <si>
    <t>CANNES-ET-CLAIRAN</t>
  </si>
  <si>
    <t>Mme AUBRY Sonia</t>
  </si>
  <si>
    <t>Mairie 30260 Cannes et Clairan</t>
  </si>
  <si>
    <t>04 66 77 81 74</t>
  </si>
  <si>
    <t>mairie-cannesclairan@orange.fr</t>
  </si>
  <si>
    <t>Lundi 16 h 18 h 
Mardi 10 h 12 h
Mercredi 9 h 12 h
Jeudi, vendredi 16 h 19 h</t>
  </si>
  <si>
    <t>GARRIGUES-SAINTE-EULALIE</t>
  </si>
  <si>
    <t>M KIELPINSKI Didier</t>
  </si>
  <si>
    <t>10 Avenue de la Mairie 30190 Garrigues Sainte-Eulalie</t>
  </si>
  <si>
    <t>04 66 81 24 07</t>
  </si>
  <si>
    <t>04 66 81 29 77</t>
  </si>
  <si>
    <t>garrigues.ste.eulalie@wanadoo.fr</t>
  </si>
  <si>
    <t>SAINT-DEZERY</t>
  </si>
  <si>
    <t>M DAILCROIX Bernard</t>
  </si>
  <si>
    <t>04 66 81 98 92</t>
  </si>
  <si>
    <t>stdezery.mairie@wanadoo.fr</t>
  </si>
  <si>
    <t>Mardi de 14h ├á 18h30
Jeudi de 14h ├á 16h30
Vendredi de 09h ├á 11h30</t>
  </si>
  <si>
    <t>SAVIGNARGUES</t>
  </si>
  <si>
    <t>Place de la Mairie 30350 Savignargues</t>
  </si>
  <si>
    <t>04 66 83 42 78</t>
  </si>
  <si>
    <t>commune.savignargues@wanadoo.fr</t>
  </si>
  <si>
    <t>Lundi, jeudi 10h-11h30</t>
  </si>
  <si>
    <t>MONTFRIN</t>
  </si>
  <si>
    <t>M TREMOULET Eric</t>
  </si>
  <si>
    <t>04 66 57 52 20</t>
  </si>
  <si>
    <t>04 66 57 55 11</t>
  </si>
  <si>
    <t>accueil@montfrin.fr</t>
  </si>
  <si>
    <t>Lundi au vendredi de 8h30-12h / 13h30-17h</t>
  </si>
  <si>
    <t>FONTARECHES</t>
  </si>
  <si>
    <t>M MEJEAN Patrick</t>
  </si>
  <si>
    <t>04 66 72 83 14</t>
  </si>
  <si>
    <t>communedefontareches@wanadoo.fr</t>
  </si>
  <si>
    <t>Mardi de 8h00├á 12h00 et de 13h00 ├á 17h00
Jeudi de 13h00 ├á 17h00
Vendredi de 9h00 ├á 12h00 et de 13h00 ├á 18h00</t>
  </si>
  <si>
    <t>CONNAUX</t>
  </si>
  <si>
    <t>Mairie BP 6 30330 Connaux</t>
  </si>
  <si>
    <t>04 66 82 00 12</t>
  </si>
  <si>
    <t>04 66 82 09 07</t>
  </si>
  <si>
    <t>mairie@connaux.fr</t>
  </si>
  <si>
    <t>Lundi au Jeudi  8h30- 12h / 13h30-17h30
Vendredi 8h30-12h /  13h30-17h</t>
  </si>
  <si>
    <t>M BOLLEGUE Jacques</t>
  </si>
  <si>
    <t>Rue de Valfons 30190 La Calmette</t>
  </si>
  <si>
    <t>04 66 81 00 12</t>
  </si>
  <si>
    <t>04 66 81 86 75</t>
  </si>
  <si>
    <t>mairie.lacalmette@wanadoo.fr</t>
  </si>
  <si>
    <t>Lundi, mardi, vendredi 8h-12h et 14h-18h.  mercredi 9h-12h,  jeudi 8h-12h</t>
  </si>
  <si>
    <t>LEZAN</t>
  </si>
  <si>
    <t>M TORREILLES Eric</t>
  </si>
  <si>
    <t>04 66 83 00 25</t>
  </si>
  <si>
    <t>04 66 83 08 43</t>
  </si>
  <si>
    <t>secretariat@mairielezan.fr</t>
  </si>
  <si>
    <t>Lundi au Vendredi : de 11h-12h / 13h30-15h30</t>
  </si>
  <si>
    <t>POUGNADORESSE</t>
  </si>
  <si>
    <t>M SERRE Dominique</t>
  </si>
  <si>
    <t>Mairie 30330 Pougnadoresse</t>
  </si>
  <si>
    <t>04 66 72 83 54</t>
  </si>
  <si>
    <t>04 66 72 87 00</t>
  </si>
  <si>
    <t>pougnadoresse-mairie@wanadoo.fr</t>
  </si>
  <si>
    <t>Mardi et jeudi 13h30-17h30</t>
  </si>
  <si>
    <t>AIGREMONT</t>
  </si>
  <si>
    <t>M TRINQUIER Gilles</t>
  </si>
  <si>
    <t>Le Village 30350 Aigremont</t>
  </si>
  <si>
    <t>04 66 83 44 15</t>
  </si>
  <si>
    <t>04 66 83 72 08</t>
  </si>
  <si>
    <t>mairie-daigremont@wanadoo.fr</t>
  </si>
  <si>
    <t>MARGUERITTES</t>
  </si>
  <si>
    <t>Rue Gustave de Chanaleilles BP 27 30320 Marguerittes</t>
  </si>
  <si>
    <t>04 66 75 23 25</t>
  </si>
  <si>
    <t>04 66 75 19 64</t>
  </si>
  <si>
    <t>secretariat-maire@marguerittes.fr</t>
  </si>
  <si>
    <t>Lundi au Vendredi 9h30-12h / 13h30- 17h
Samedi 9h30-12h</t>
  </si>
  <si>
    <t>DOMAZAN</t>
  </si>
  <si>
    <t>M DONNET Louis</t>
  </si>
  <si>
    <t>2 Avenue de Miougraniers 30390 Domazan</t>
  </si>
  <si>
    <t>04 66 57 03 28</t>
  </si>
  <si>
    <t>04 66 57 09 74</t>
  </si>
  <si>
    <t>mairie-domazan@wanadoo.fr</t>
  </si>
  <si>
    <t>Lundi au jeudi de 8h ├á 12h et de 14h ├á 16h30
Vendredi de 8h ├á 12h
Samedi de 9h ├á 11h45</t>
  </si>
  <si>
    <t>MAURESSARGUES</t>
  </si>
  <si>
    <t>Mme LEFEVRE Christine</t>
  </si>
  <si>
    <t>04 66 83 36 29</t>
  </si>
  <si>
    <t>mairie.mauressargues@laposte.net</t>
  </si>
  <si>
    <t>Mercredi 8h-12h30
Vendredi 13h-16h30</t>
  </si>
  <si>
    <t>COLLORGUES</t>
  </si>
  <si>
    <t>Mme REGHENAS Micheline</t>
  </si>
  <si>
    <t>Mairie 5 place de la Mairie 30190 Collorgues</t>
  </si>
  <si>
    <t>04 66 81 20 58</t>
  </si>
  <si>
    <t>04 66 68 05 13</t>
  </si>
  <si>
    <t>mairie.collorgues@sfr.fr</t>
  </si>
  <si>
    <t>Lundi et Vendredi 14h-18h
Mardi 10h-12h</t>
  </si>
  <si>
    <t>RIBAUTE-LES-TAVERNES</t>
  </si>
  <si>
    <t>04 66 83 01 33</t>
  </si>
  <si>
    <t>04 66 83 05 76</t>
  </si>
  <si>
    <t>mairie.ribaute@orange.fr</t>
  </si>
  <si>
    <t>Lundi au Vendredi 9h- 12h/ 14h-17h</t>
  </si>
  <si>
    <t>VALLABRIX</t>
  </si>
  <si>
    <t>M RIEU Bernard</t>
  </si>
  <si>
    <t>04 66 22 58 12</t>
  </si>
  <si>
    <t>04 66 22 01 48</t>
  </si>
  <si>
    <t>mairie.vallabrix@wanadoo.fr</t>
  </si>
  <si>
    <t>Lundi 13h30-17h30
Mercredi 13h30-18h30
Vendredi 8h-11h</t>
  </si>
  <si>
    <t>COLLIAS</t>
  </si>
  <si>
    <t>M PIRE Jonathan</t>
  </si>
  <si>
    <t>04 66 22 80 91</t>
  </si>
  <si>
    <t>04 66 22 90 65</t>
  </si>
  <si>
    <t>la-mairie-de-collias@wanadoo.fr</t>
  </si>
  <si>
    <t>Lundi au vendredi de 8h30-12h</t>
  </si>
  <si>
    <t>BOURDIC</t>
  </si>
  <si>
    <t>M GERVAIS Christophe</t>
  </si>
  <si>
    <t>Place de la Mairie 30190 Bourdic</t>
  </si>
  <si>
    <t>04 66 81 23 50</t>
  </si>
  <si>
    <t>04 66 81 98 62</t>
  </si>
  <si>
    <t>bourdic@orange.fr</t>
  </si>
  <si>
    <t>Lundi, mercredi vendredi 9h-12h</t>
  </si>
  <si>
    <t>SEYNES</t>
  </si>
  <si>
    <t>M JONQUET Thierry</t>
  </si>
  <si>
    <t>Le Village 30580 Seynes</t>
  </si>
  <si>
    <t>04 66 83 18 18</t>
  </si>
  <si>
    <t>04 66 83 75 94</t>
  </si>
  <si>
    <t>mairie-seynes@orange.fr</t>
  </si>
  <si>
    <t>Lundi 14h-18h
Mardi 9h-12h
Jeudi 9h-15h
Vendredi 9h-12h</t>
  </si>
  <si>
    <t>THEZIERS</t>
  </si>
  <si>
    <t>Mme GARCIA FAVAND Murielle</t>
  </si>
  <si>
    <t>04 66 57 54 72</t>
  </si>
  <si>
    <t>04 66 57 62 14</t>
  </si>
  <si>
    <t>contact@theziers.fr</t>
  </si>
  <si>
    <t>Lundi au vendredi de 8h30 ├á 12h et de 13h30 ├á 17h30</t>
  </si>
  <si>
    <t>BRIGNON</t>
  </si>
  <si>
    <t>04 66 83 21 72</t>
  </si>
  <si>
    <t>04 66 83 37 11</t>
  </si>
  <si>
    <t>mairie.brignon@wanadoo.fr</t>
  </si>
  <si>
    <t>Lundi au vendredi 9h -12h</t>
  </si>
  <si>
    <t>ORTHOUX-SERIGNAC-QUILHAN</t>
  </si>
  <si>
    <t>M ROQUE Jean-Michel</t>
  </si>
  <si>
    <t>04 66 77 80 96</t>
  </si>
  <si>
    <t>mairie.orthoux.serignac@wanadoo.fr</t>
  </si>
  <si>
    <t>Lundi, vendredi 14h-18h. Mardi, jeudi 14h-18h30</t>
  </si>
  <si>
    <t>SERNHAC</t>
  </si>
  <si>
    <t>25 rue des Bourgades 30210 Sernhac</t>
  </si>
  <si>
    <t>04 66 37 08 25</t>
  </si>
  <si>
    <t>04 66 37 13 01</t>
  </si>
  <si>
    <t>mairie-sernhac@wanadoo.fr</t>
  </si>
  <si>
    <t>Lundi au Vendredi 9h-12h /14h-18h</t>
  </si>
  <si>
    <t>FOURNES</t>
  </si>
  <si>
    <t>M BOUDINAUD Thierry</t>
  </si>
  <si>
    <t>04 66 37 10 43</t>
  </si>
  <si>
    <t>04 66 37 40 17</t>
  </si>
  <si>
    <t>mairiedefournes@wanadoo.fr</t>
  </si>
  <si>
    <t>Lundi au Vendredi  8h30-12h / 15h30- 17h30</t>
  </si>
  <si>
    <t>SAINT-GERVASY</t>
  </si>
  <si>
    <t>1 avenue Georges Taillefer 30320 Saint Gervasy</t>
  </si>
  <si>
    <t>04 66 75 24 76</t>
  </si>
  <si>
    <t>04 66 75 17 99</t>
  </si>
  <si>
    <t>accueil@saint-gervasy.fr</t>
  </si>
  <si>
    <t>Lundi au Vendredi  8h-12h / 13h30-16h30</t>
  </si>
  <si>
    <t>SAINT-ETIENNE-DE-L'OLM</t>
  </si>
  <si>
    <t>Mme HUGUET Johanna</t>
  </si>
  <si>
    <t>Le Village 30360 Saint Etienne de l'Olm</t>
  </si>
  <si>
    <t>04 66 83 53 59</t>
  </si>
  <si>
    <t>mairie.st-etienne-de-l-olm@laposte.net</t>
  </si>
  <si>
    <t>Lundi 13h-17h
Mardi, vendredi 10h-12h / 13h-17h</t>
  </si>
  <si>
    <t>SAINT-MAXIMIN</t>
  </si>
  <si>
    <t>M ARQUE Henri</t>
  </si>
  <si>
    <t>Place de l'Eglise 30700 Saint Maximin</t>
  </si>
  <si>
    <t>04 66 22 17 90</t>
  </si>
  <si>
    <t>04 66 03 18 66</t>
  </si>
  <si>
    <t>mairie.st-maximin@laposte.net</t>
  </si>
  <si>
    <t>Lundi, mercredi, jeudi, vendredi  9h-11h
Mardi 13h30-16h30</t>
  </si>
  <si>
    <t>SARDAN</t>
  </si>
  <si>
    <t>Mme TARNOWSKI Gabrielle</t>
  </si>
  <si>
    <t>04 66 77 83 87</t>
  </si>
  <si>
    <t>04 66 77 83 77</t>
  </si>
  <si>
    <t>mairiesardan@wanadoo.fr</t>
  </si>
  <si>
    <t>MONTIGNARGUES</t>
  </si>
  <si>
    <t>1 Route de Saint Bauzely 30190 Montignargues</t>
  </si>
  <si>
    <t>04 66 81 63 19</t>
  </si>
  <si>
    <t>mairiedemontignargues@wanadoo.fr</t>
  </si>
  <si>
    <t>Lundi, mardi, jeudi, vendredi 15h-17h</t>
  </si>
  <si>
    <t>PARIGNARGUES</t>
  </si>
  <si>
    <t>M COUDERC Ivan</t>
  </si>
  <si>
    <t>1 place Louis Bousquet 30730 Parignargues</t>
  </si>
  <si>
    <t>04 66 81 13 50</t>
  </si>
  <si>
    <t>mairie.parignargues@wanadoo.fr</t>
  </si>
  <si>
    <t>Lundi, mardi, jeudi, vendredi 9h-13h 13h30-17h</t>
  </si>
  <si>
    <t>VALLABREGUES</t>
  </si>
  <si>
    <t>M GILLES Jean-Marie</t>
  </si>
  <si>
    <t>04 66 59 20 52</t>
  </si>
  <si>
    <t>04 66 59 50 34</t>
  </si>
  <si>
    <t>vallabregues@gmail.com</t>
  </si>
  <si>
    <t>Lundi, mardi, jeudi 8h- 12h / 13h30-17h30
Mercredi 8h45-12h
Vendredi, samedi 8h45 -12h</t>
  </si>
  <si>
    <t>SAINT-THEODORIT</t>
  </si>
  <si>
    <t>M SOULIER Cyril</t>
  </si>
  <si>
    <t>04 66 77 48 65</t>
  </si>
  <si>
    <t>mairiesttheodorit@wanadoo.fr</t>
  </si>
  <si>
    <t>Mardi, vendredi 14h-18h</t>
  </si>
  <si>
    <t>SAINT-JUST-ET-VACQUIERES</t>
  </si>
  <si>
    <t>M BUREL Jean-Michel</t>
  </si>
  <si>
    <t>04 66 83 13 65</t>
  </si>
  <si>
    <t>04 66 83 71 43</t>
  </si>
  <si>
    <t>hotel.de.ville.st.just@wanadoo.fr</t>
  </si>
  <si>
    <t>Jeudi de 8H30 ├á 12H30 et de 13H ├á 16H30</t>
  </si>
  <si>
    <t>SAINT-PAUL-LES-FONTS</t>
  </si>
  <si>
    <t>Carriero de la Communo 30330 Saint Paul les Fonts</t>
  </si>
  <si>
    <t>04 66 82 41 08</t>
  </si>
  <si>
    <t>04 66 82 09 34</t>
  </si>
  <si>
    <t>secretariat@mairie-saintpaullesfonts.fr</t>
  </si>
  <si>
    <t>Lundi, jeudi 13h30-17h30
Mardi, mercredi 9h-12h / 13h30-17h30
Vendredi 9h-16h</t>
  </si>
  <si>
    <t>BRAGASSARGUES</t>
  </si>
  <si>
    <t>M ZUCCONI Jean-Pierre</t>
  </si>
  <si>
    <t>153 rue de la mairie 30260 Bragassargues</t>
  </si>
  <si>
    <t>04 66 77 30 98</t>
  </si>
  <si>
    <t>mairie.braga@wanadoo.fr</t>
  </si>
  <si>
    <t>Mardi 8h30-12h30
Jeudi 13h30-17h30</t>
  </si>
  <si>
    <t>MEYNES</t>
  </si>
  <si>
    <t>M FOURNIER Fabrice</t>
  </si>
  <si>
    <t>Place de la Mairie 30840 Meynes</t>
  </si>
  <si>
    <t>04 66 57 59 38</t>
  </si>
  <si>
    <t>04 66 57 63 08</t>
  </si>
  <si>
    <t>accueil@meynes.fr</t>
  </si>
  <si>
    <t>Lundi, mardi, mercredi et jeudi : 8h ├á 12h/15h ├á 18h
Vendredi : 8h ├á 12h et 14h ├á 17h</t>
  </si>
  <si>
    <t>SAINT-MAMERT-DU-GARD</t>
  </si>
  <si>
    <t>Mme BERGOGNE Catherine</t>
  </si>
  <si>
    <t>04 66 81 10 29</t>
  </si>
  <si>
    <t>04 66 63 26 08</t>
  </si>
  <si>
    <t>mairie@st-mamertdugard.fr</t>
  </si>
  <si>
    <t>Lundi 13h-18h30
Mardi 9h-12h /15h-17h30
Mercredi, jeudi, vendredi 8h30-12h</t>
  </si>
  <si>
    <t>SAINT-LAURENT-LA-VERNEDE</t>
  </si>
  <si>
    <t>M GUARDIOLA Joseph</t>
  </si>
  <si>
    <t>04 66 72 80 82</t>
  </si>
  <si>
    <t>04 66 72 85 41</t>
  </si>
  <si>
    <t>mairie@saint-laurent-la-vernede.fr</t>
  </si>
  <si>
    <t>M GISBERT Pascal</t>
  </si>
  <si>
    <t>La Grand' Rue 30330 La Bastide d'Engras</t>
  </si>
  <si>
    <t>04 66 72 81 45</t>
  </si>
  <si>
    <t>04 66 72 97 21</t>
  </si>
  <si>
    <t>la-bastide-dengras@wanadoo.fr</t>
  </si>
  <si>
    <t>Lundi 14h-16h
Mercredi, vendredi 9h-11h
Jeudi 14h-18h</t>
  </si>
  <si>
    <t>AIGALIERS</t>
  </si>
  <si>
    <t>M BOYER Daniel</t>
  </si>
  <si>
    <t>Le Village 30700 Aigaliers</t>
  </si>
  <si>
    <t>04 66 22 10 58</t>
  </si>
  <si>
    <t>mairie.aigaliers@wanadoo.fr</t>
  </si>
  <si>
    <t>Mardi 14h-17h, Jeudi 9h30-12h30</t>
  </si>
  <si>
    <t>SAINT-BAUZELY</t>
  </si>
  <si>
    <t>M DURAND Jacques</t>
  </si>
  <si>
    <t>04 66 81 61 54</t>
  </si>
  <si>
    <t>04 66 81 72 77</t>
  </si>
  <si>
    <t>mairie.st-bauzely@laposte.net</t>
  </si>
  <si>
    <t>Mardi, mercredi 9h30-12h30
Jeudi 9h30-11h30
Vendredi 16h30-19h30</t>
  </si>
  <si>
    <t>SAINT-CESAIRE-DE-GAUZIGNAN</t>
  </si>
  <si>
    <t>04 66 83 22 84</t>
  </si>
  <si>
    <t>04 66 83 35 02</t>
  </si>
  <si>
    <t>stcesairedegauzignan@orange.fr</t>
  </si>
  <si>
    <t>Lundi au Vendredi  13h30-15h30</t>
  </si>
  <si>
    <t>SAINT-CHAPTES</t>
  </si>
  <si>
    <t>M MAZAUDIER Jean-Claude</t>
  </si>
  <si>
    <t>Place du Champ de Foire 30190 Saint Chaptes</t>
  </si>
  <si>
    <t>04 66 81 20 21</t>
  </si>
  <si>
    <t>04 66 81 89 98</t>
  </si>
  <si>
    <t>mairie@stchaptes.fr</t>
  </si>
  <si>
    <t>Lundi, mercredi 9h-12h / 13h30- 17h
Jeudi au Vendredi 9h- 12h</t>
  </si>
  <si>
    <t>MASSANES</t>
  </si>
  <si>
    <t>M CHAPELIER Laurent</t>
  </si>
  <si>
    <t>1 Place de la Mairie 30350 Massanes</t>
  </si>
  <si>
    <t>04 66 83 01 46</t>
  </si>
  <si>
    <t>09 78 63 13 46</t>
  </si>
  <si>
    <t>mairie@massanes.fr</t>
  </si>
  <si>
    <t>Lundi 8h-12h et  14h-18h
Jeudi 14h-18h</t>
  </si>
  <si>
    <t>SAINT-VICTOR-LA-COSTE</t>
  </si>
  <si>
    <t>7 place de la mairie 30290 Saint Victor la Coste</t>
  </si>
  <si>
    <t>04 66 50 02 17</t>
  </si>
  <si>
    <t>04 66 50 00 32</t>
  </si>
  <si>
    <t>Lundi au Vendredi 9h-12h / 14h-17h
Samedi 8h30h-11h</t>
  </si>
  <si>
    <t>VIC-LE-FESQ</t>
  </si>
  <si>
    <t>16, Grand rue 30260 Vic le Fesq</t>
  </si>
  <si>
    <t>04 66 77 82 91</t>
  </si>
  <si>
    <t>04 66 77 89 48</t>
  </si>
  <si>
    <t>mairieviclefesq@orange.fr</t>
  </si>
  <si>
    <t>Lundi 12h30-15h
Mardi 10h-12h
Vendredi 8h30-11h</t>
  </si>
  <si>
    <t>FLAUX</t>
  </si>
  <si>
    <t>M JUVIN Denis</t>
  </si>
  <si>
    <t>04 66 22 17 92</t>
  </si>
  <si>
    <t>04 66 22 02 66</t>
  </si>
  <si>
    <t>mairiedeflaux@wanadoo.fr</t>
  </si>
  <si>
    <t>Lundi, mardi, jeudi et vendredi de 9 h ├á 17 h
Mercredi matin de 9 h ├á 12 h</t>
  </si>
  <si>
    <t>MOULEZAN</t>
  </si>
  <si>
    <t>M LUCCHINI Pierre</t>
  </si>
  <si>
    <t>04 66 77 87 94</t>
  </si>
  <si>
    <t>mairiemoulezan@wanadoo.fr</t>
  </si>
  <si>
    <t>lundi, mardi, mercredi , jeudi et vendredi de 8h30 ├á 12 h00 et jeudi de 14h00 ├á 17h00</t>
  </si>
  <si>
    <t>ARPAILLARGUES-ET-AUREILLAC</t>
  </si>
  <si>
    <t>04 66 22 10 14</t>
  </si>
  <si>
    <t>04 66 22 63 15</t>
  </si>
  <si>
    <t>contact@arpaillargues-aureilhac.fr</t>
  </si>
  <si>
    <t>Mardi au Vendredi 9h-11h / 14h-16h
Jeudi 9h-11h / 14h- 18h</t>
  </si>
  <si>
    <t>SAINT-BENEZET</t>
  </si>
  <si>
    <t>04 66 83 43 22</t>
  </si>
  <si>
    <t>mairie.st-benezet@laposte.net</t>
  </si>
  <si>
    <t>Lundi 14h-17h
Mercredi 10h-12h
Vendredi 14h-18h</t>
  </si>
  <si>
    <t>CABRIERES</t>
  </si>
  <si>
    <t>M GADILLE Gilles</t>
  </si>
  <si>
    <t>04 66 75 27 01</t>
  </si>
  <si>
    <t>04 66 75 18 26</t>
  </si>
  <si>
    <t>contact@mairiecabrieres.fr</t>
  </si>
  <si>
    <t>Lundi au vendredi 9h-12h et 15h-18h</t>
  </si>
  <si>
    <t>SAINT-HIPPOLYTE-DE-CATON</t>
  </si>
  <si>
    <t>M FROMENTAL Philippe</t>
  </si>
  <si>
    <t>04 66 83 54 92</t>
  </si>
  <si>
    <t>mairie.sthippolytedecaton@bbox.fr</t>
  </si>
  <si>
    <t>Lundi 10h-12h, Mercredi 13h-17h, Jeudi 13h-16h</t>
  </si>
  <si>
    <t>SAINT-CHRISTOL-LES-ALES</t>
  </si>
  <si>
    <t>M BENEZET Jean-Charles</t>
  </si>
  <si>
    <t>04 66 60 74 04</t>
  </si>
  <si>
    <t>04 66 60 96 50</t>
  </si>
  <si>
    <t>Courrier@mairie30380.fr</t>
  </si>
  <si>
    <t>Lundi au vendredi 8h30-12h / 14h-17h30
Samedi 8h30-12h</t>
  </si>
  <si>
    <t>DIONS</t>
  </si>
  <si>
    <t>Place de la Mairie 30190 Dions</t>
  </si>
  <si>
    <t>04 66 81 00 82</t>
  </si>
  <si>
    <t>04 66 81 98 13</t>
  </si>
  <si>
    <t>mairiedions@wanadoo.fr</t>
  </si>
  <si>
    <t>Mardi,mercredi, vendredi 9h-12h /  14h-17h
Jeudi 9h-12h</t>
  </si>
  <si>
    <t>TRESQUES</t>
  </si>
  <si>
    <t>M PISSAS Alexandre</t>
  </si>
  <si>
    <t>Mairie 30330 Tresques</t>
  </si>
  <si>
    <t>04 66 82 01 17</t>
  </si>
  <si>
    <t>04 66 82 49 89</t>
  </si>
  <si>
    <t>mairie.tresques@wanadoo.fr</t>
  </si>
  <si>
    <t>Lundi au Jeudi 8h- 11h30 / 13h30-17h
Vendredi 8h-11h30 / 13h30-16h</t>
  </si>
  <si>
    <t>CARDET</t>
  </si>
  <si>
    <t>M CRUVEILLER Fabien</t>
  </si>
  <si>
    <t>Place de la Mairie 30350 Cardet</t>
  </si>
  <si>
    <t>04 66 83 00 72</t>
  </si>
  <si>
    <t>mairiedecardet@orange.fr</t>
  </si>
  <si>
    <t>CASTILLON-DU-GARD</t>
  </si>
  <si>
    <t>Mme DHERBECOURT Muriel</t>
  </si>
  <si>
    <t>11 Place du 8 Mai 1945 30210 Castillon du Gard</t>
  </si>
  <si>
    <t>04 66 37 12 74</t>
  </si>
  <si>
    <t>04 66 37 33 87</t>
  </si>
  <si>
    <t>mairie@castillondugard.fr</t>
  </si>
  <si>
    <t>Lundi, mardi, jeudi  8h30-12h / 13h30-18h
Vendredi 8h30-12h / 13h30-17h30</t>
  </si>
  <si>
    <t>SAINT-CLEMENT</t>
  </si>
  <si>
    <t>M RENNER Sylvain</t>
  </si>
  <si>
    <t>04 66 80 11 23</t>
  </si>
  <si>
    <t>commune-de-saintclement@wanadoo.fr</t>
  </si>
  <si>
    <t>Jeudi 8h-16h</t>
  </si>
  <si>
    <t>CARNAS</t>
  </si>
  <si>
    <t>Mairie Route de Saint Bauzille 30260 Carnas</t>
  </si>
  <si>
    <t>04 66 77 32 74</t>
  </si>
  <si>
    <t>04 66 77 74 02</t>
  </si>
  <si>
    <t>mairie@carnas.fr</t>
  </si>
  <si>
    <t>Mardi, jeudi et vendredi apres-midi de 14h30 ├á 18h30</t>
  </si>
  <si>
    <t>GAILHAN</t>
  </si>
  <si>
    <t>M SIPEIRE Jacky</t>
  </si>
  <si>
    <t>Rue de l'Abrivado 30260 Gailhan</t>
  </si>
  <si>
    <t>04 66 80 12 50</t>
  </si>
  <si>
    <t>gailhan@wanadoo.fr</t>
  </si>
  <si>
    <t>lundi au vendredi de 8 h ├á 12 h
mardi et jeudi de 14 h ├á 18 h</t>
  </si>
  <si>
    <t>CAISSARGUES</t>
  </si>
  <si>
    <t>M FABREGOUL Olivier</t>
  </si>
  <si>
    <t>04 66 38 11 58</t>
  </si>
  <si>
    <t>04 66 84 60 38</t>
  </si>
  <si>
    <t>mairie.caissargues@wanadoo.fr</t>
  </si>
  <si>
    <t>Lundi au Vendredi 9h-12h / 15h-17h
(lundi soir 18 h 00)</t>
  </si>
  <si>
    <t>FOURQUES</t>
  </si>
  <si>
    <t>M DUMAS Gilles</t>
  </si>
  <si>
    <t>04 90 93 62 27</t>
  </si>
  <si>
    <t>04 90 49 73 41</t>
  </si>
  <si>
    <t>contact@mairiefourques30.fr</t>
  </si>
  <si>
    <t>Lundi au Vendredi : de 9h-12h / 13h30-17h</t>
  </si>
  <si>
    <t>JONQUIERES-SAINT-VINCENT</t>
  </si>
  <si>
    <t>M FOURNIER Jean-Marie</t>
  </si>
  <si>
    <t>04 66 74 50 12</t>
  </si>
  <si>
    <t>04 66 74 50 13</t>
  </si>
  <si>
    <t>mairie.jonquieres.stvincent@wanadoo.fr</t>
  </si>
  <si>
    <t>Lundi au Vendredi 8h30-12h / 13h30- 17h</t>
  </si>
  <si>
    <t>CLARENSAC</t>
  </si>
  <si>
    <t>M GERVAIS Patrick</t>
  </si>
  <si>
    <t>5 Place de la Mairie 30870 Clarensac</t>
  </si>
  <si>
    <t>04 66 81 89 89</t>
  </si>
  <si>
    <t>04 66 81 89 85</t>
  </si>
  <si>
    <t>mairie.clarensac@wanadoo.fr</t>
  </si>
  <si>
    <t>Lundi, mardi, mercredi de 8h30-12h / 14h-18h
Jeudi 8h30-12h
Vendredi 8h30-12h /14h-17h30</t>
  </si>
  <si>
    <t>BEAUVOISIN</t>
  </si>
  <si>
    <t>04 66 01 79 79</t>
  </si>
  <si>
    <t>04 66 01 79 70</t>
  </si>
  <si>
    <t>mairie.beauvoisin@laposte.net</t>
  </si>
  <si>
    <t>Lundi au Vendredi 9h-12h / 14h-16h
Samedi 9h-12h</t>
  </si>
  <si>
    <t>FONTANES</t>
  </si>
  <si>
    <t>M THEROND Alain</t>
  </si>
  <si>
    <t>Rue de la Mairie 30250 Fontanes</t>
  </si>
  <si>
    <t>04 66 80 13 27</t>
  </si>
  <si>
    <t>fontanes30@wanadoo.fr</t>
  </si>
  <si>
    <t>Lundi, mardi, jeudi, vendredi 9h-12h</t>
  </si>
  <si>
    <t>BOUILLARGUES</t>
  </si>
  <si>
    <t>M GAILLARD Maurice</t>
  </si>
  <si>
    <t>Mairie BP 4 30230 Bouillargues_x000D_</t>
  </si>
  <si>
    <t>04 66 20 10 88</t>
  </si>
  <si>
    <t>04 66 20 44 96</t>
  </si>
  <si>
    <t>mairie@bouillargues.fr</t>
  </si>
  <si>
    <t>Lundi au Jeudi 8h- 12h / 13h30-18h
Vendredi 8h-12h /   13h30-17h</t>
  </si>
  <si>
    <t>SOMMIERES</t>
  </si>
  <si>
    <t>M MARTINEZ Pierre</t>
  </si>
  <si>
    <t>04 66 80 88 00</t>
  </si>
  <si>
    <t>04 66 77 74 78</t>
  </si>
  <si>
    <t>mairie@sommieres.fr</t>
  </si>
  <si>
    <t>Lundi 14h/17h
Mardi/mercredi/jeudi : 8h30/12h ┬û 14h/17h
Vendredi : 8h30/12h ┬û 13h30/16h30
Samedi : 9h/12h</t>
  </si>
  <si>
    <t>SAINT-GILLES</t>
  </si>
  <si>
    <t>M VALADIER Eddy</t>
  </si>
  <si>
    <t>04 66 87 78 00</t>
  </si>
  <si>
    <t>04 66 87 78 19</t>
  </si>
  <si>
    <t>contact@ville-saint-gilles.fr</t>
  </si>
  <si>
    <t>Lundi au Vendredi 8h30-12h / 13h30-17h30</t>
  </si>
  <si>
    <t>BERNIS</t>
  </si>
  <si>
    <t>Boulevard Charles Mourier 30620 Bernis</t>
  </si>
  <si>
    <t>04 66 71 10 15</t>
  </si>
  <si>
    <t>04 66 71 66 63</t>
  </si>
  <si>
    <t>dgs@bernis.fr</t>
  </si>
  <si>
    <t>Lundi, mardi, jeudi 8h-12h /  16h-18h
Mercredi 8h-12h / 14h-18h , Vendredi  8h- 12h / 14h-17h</t>
  </si>
  <si>
    <t>VERGEZE</t>
  </si>
  <si>
    <t>Mme FORTUNAT-DESCHAMPS Pascale</t>
  </si>
  <si>
    <t>04 66 35 80 00</t>
  </si>
  <si>
    <t>04 66 73 79 80</t>
  </si>
  <si>
    <t>info@vergeze.fr</t>
  </si>
  <si>
    <t>Lundi 8h30-12h
Du Mardi au Jeudi  8h30-12h / 14h30- 17h
Vendredi 8h30-12h / 14h30-16h</t>
  </si>
  <si>
    <t>LECQUES</t>
  </si>
  <si>
    <t>Mme POHER Bernadette</t>
  </si>
  <si>
    <t>04 66 80 11 83</t>
  </si>
  <si>
    <t>04 66 80 14 05</t>
  </si>
  <si>
    <t>mairie-de-lecques@wanadoo.fr</t>
  </si>
  <si>
    <t>lundi, mercredi, vendredi 10h-12h
jeudi 14h-19h</t>
  </si>
  <si>
    <t>REDESSAN</t>
  </si>
  <si>
    <t>Mme RICHARD Fabienne</t>
  </si>
  <si>
    <t>04 66 20 22 08</t>
  </si>
  <si>
    <t>04 66 20 57 46</t>
  </si>
  <si>
    <t>mairiederedessan@wanadoo.fr</t>
  </si>
  <si>
    <t>Lundi, mardi 8h-12h / 14h-18h
Mercredi 10h-12h /  14h-18h
Jeudi 8h-12h
Vendredi 8h-12h /  14h-17h</t>
  </si>
  <si>
    <t>SOUVIGNARGUES</t>
  </si>
  <si>
    <t>Mme LECERF Catherine</t>
  </si>
  <si>
    <t>04 66 80 01 57</t>
  </si>
  <si>
    <t>04 66 80 43 17</t>
  </si>
  <si>
    <t>commune.de.souvignargues@orange.fr</t>
  </si>
  <si>
    <t>Lundi , vendredi 9h-11h30
Mardi, jeudi 14h-16h
Mercredi 9h-11h30 / 16h-19h</t>
  </si>
  <si>
    <t>AUBORD</t>
  </si>
  <si>
    <t>Place de la Mairie 30620 Aubord</t>
  </si>
  <si>
    <t>04 66 71 12 65</t>
  </si>
  <si>
    <t>04 66 71 22 05</t>
  </si>
  <si>
    <t>mairie@aubord.fr</t>
  </si>
  <si>
    <t>Lundi au vendredi 8h30-12h30 et 13h30-17h30</t>
  </si>
  <si>
    <t>BELLEGARDE</t>
  </si>
  <si>
    <t>M MARTINEZ Juan</t>
  </si>
  <si>
    <t>Place Charles de Gaulle 30127 Bellegarde</t>
  </si>
  <si>
    <t>04 66 01 11 16</t>
  </si>
  <si>
    <t>04 66 01 61 64</t>
  </si>
  <si>
    <t>mairiebellegardegard@wanadoo.fr</t>
  </si>
  <si>
    <t>Lundi au mercredi 8h- 12h / 13h30-17h.
Jeudi 8h-12h / 14h-18h30, vendredi 8h- 12h</t>
  </si>
  <si>
    <t>MUS</t>
  </si>
  <si>
    <t>M BENESECH Patrick</t>
  </si>
  <si>
    <t>04 66 35 04 60</t>
  </si>
  <si>
    <t>04 66 35 30 06</t>
  </si>
  <si>
    <t>mairie.mus@wanadoo.fr</t>
  </si>
  <si>
    <t>Lundi, mardi, vendredi  9h-12h / 14h-17h30
Mercredi au Jeudi 9h- 12h</t>
  </si>
  <si>
    <t>MONTPEZAT</t>
  </si>
  <si>
    <t>M ANDRIUZZI Jean-Michel</t>
  </si>
  <si>
    <t>10, Place de l'Eglise 30730 Montpezat</t>
  </si>
  <si>
    <t>04 66 81 10 66</t>
  </si>
  <si>
    <t>04 66 63 20 78</t>
  </si>
  <si>
    <t>mairie.montpezat@wanadoo.fr</t>
  </si>
  <si>
    <t>Lundi au samedi : 10h ├á 12h
Lundi de 16h ├á 17h30
Jeudi de 17h ├á 18h30</t>
  </si>
  <si>
    <t>BOISSIERES</t>
  </si>
  <si>
    <t>M FOUCON Marc</t>
  </si>
  <si>
    <t>04 66 35 22 78</t>
  </si>
  <si>
    <t>mairie-boissieres@wanadoo.fr</t>
  </si>
  <si>
    <t>Mardi, vendredi 8h30-12h / 16h-18h
Jeudi 8h-12h</t>
  </si>
  <si>
    <t>BEAUCAIRE</t>
  </si>
  <si>
    <t>M SANCHEZ Julien</t>
  </si>
  <si>
    <t>04 66 59 10 06</t>
  </si>
  <si>
    <t>04 66 59 30 40</t>
  </si>
  <si>
    <t>webmestre@beaucaire.fr</t>
  </si>
  <si>
    <t>Lundi au Vendredi  8h45-12h / 14h-18h</t>
  </si>
  <si>
    <t>AIMARGUES</t>
  </si>
  <si>
    <t>M FRANC Jean-Paul</t>
  </si>
  <si>
    <t>Place du 8 mai 194530470 Aimargues</t>
  </si>
  <si>
    <t>04 66 73 12 12</t>
  </si>
  <si>
    <t>04 66 88 54 00</t>
  </si>
  <si>
    <t>mairie.aimargues@laposte.net</t>
  </si>
  <si>
    <t>Lundi, mardi, mercredi et jeudi de 8h30 ├á 12h30 et de 13h30 ├á 17h30
Vendredi de 8h30 ├á 12h30 et de 13h30 ├á 17h00</t>
  </si>
  <si>
    <t>NIMES</t>
  </si>
  <si>
    <t>M FOURNIER Jean-Paul</t>
  </si>
  <si>
    <t>04 66 76 70 01</t>
  </si>
  <si>
    <t>06 66 76 51 14</t>
  </si>
  <si>
    <t>webmaster@ville-nimes.fr</t>
  </si>
  <si>
    <t>Lundi au Vendredi 8h-18h</t>
  </si>
  <si>
    <t>SAINT-LAURENT-D'AIGOUZE</t>
  </si>
  <si>
    <t>M FELINE Thierry</t>
  </si>
  <si>
    <t>04 66 88 12 77</t>
  </si>
  <si>
    <t>04 66 88 10 11</t>
  </si>
  <si>
    <t>accueil@mairiesldaigouze.fr</t>
  </si>
  <si>
    <t>Lundi au Vendredi  9h-12h30 / 14h-17h30</t>
  </si>
  <si>
    <t>VAUVERT</t>
  </si>
  <si>
    <t>M DENAT Jean</t>
  </si>
  <si>
    <t>Place du 8 Mai 1945 BP 19 30600 Vauvert</t>
  </si>
  <si>
    <t>04 66 73 10 73</t>
  </si>
  <si>
    <t>04 66 73 10 88</t>
  </si>
  <si>
    <t>mairie@vauvert.com</t>
  </si>
  <si>
    <t>Lundi au Jeudi 8h30- 12h / 14h-18h
Vendredi 8h30-12h / 14h-17h
Samedi 9h-12h</t>
  </si>
  <si>
    <t>SAINT-COME-ET-MARUEJOLS</t>
  </si>
  <si>
    <t>M VERDIER Michel</t>
  </si>
  <si>
    <t>1, Place de la mairie 30870 Saint Comes et Maruejols</t>
  </si>
  <si>
    <t>04 66 81 33 13</t>
  </si>
  <si>
    <t>04 66 81 82 46</t>
  </si>
  <si>
    <t>mairie@st-come-et-maruejols.fr</t>
  </si>
  <si>
    <t>Lundi mardi et jeudi de 8h ├á 12h et de 16h30 ├á 18h
Mercredi de 16h30 ├á 18h
Vendredi de 8h ├á 12h</t>
  </si>
  <si>
    <t>Place Ledru Rollin 30740 Le Cailar</t>
  </si>
  <si>
    <t>04 66 88 01 05</t>
  </si>
  <si>
    <t>04 66 88 53 24</t>
  </si>
  <si>
    <t>communelecailar@wanadoo.fr</t>
  </si>
  <si>
    <t>Lundi au vendredi : 8 h 30 ├á 12 h 00
Lundi au jeudi : 14 h 00 ├á 17 h 30
Vendredi : 14 h 00 ├á 17 h 00</t>
  </si>
  <si>
    <t>GENERAC</t>
  </si>
  <si>
    <t>04 66 01 31 14</t>
  </si>
  <si>
    <t>04 66 01 87 72</t>
  </si>
  <si>
    <t>accueil@generac.fr</t>
  </si>
  <si>
    <t>Lundi au vendredi 9h-12h / 16h-18h</t>
  </si>
  <si>
    <t>GARONS</t>
  </si>
  <si>
    <t>M DALMAS Alain</t>
  </si>
  <si>
    <t>04 66 70 05 77</t>
  </si>
  <si>
    <t>04 66 70 05 69</t>
  </si>
  <si>
    <t>secretariat@garons.fr</t>
  </si>
  <si>
    <t>Lundi, mardi, mercredi, vendredi 9h-12h / 14h-17h. Jeudi 9h-12h</t>
  </si>
  <si>
    <t>M REY Jacky</t>
  </si>
  <si>
    <t>Grand'Rue 30670 Aigues Vives</t>
  </si>
  <si>
    <t>04 66 35 33 63</t>
  </si>
  <si>
    <t>04 66 35 04 56</t>
  </si>
  <si>
    <t>mairie@aigues-vives.fr</t>
  </si>
  <si>
    <t>Lundi au Vendredi 8h30-12h et de 14h- 17h30</t>
  </si>
  <si>
    <t>MILHAUD</t>
  </si>
  <si>
    <t>M DESCLOUX Jean-Luc</t>
  </si>
  <si>
    <t>1 rue Pierre Guerin 30540 Milhaud</t>
  </si>
  <si>
    <t>04 66 74 22 88</t>
  </si>
  <si>
    <t>04 66 74 11 94</t>
  </si>
  <si>
    <t>maire@milhaud.fr</t>
  </si>
  <si>
    <t>Lundi au vendredi 9h-12h et 14h-18h</t>
  </si>
  <si>
    <t>GALLARGUES-LE-MONTUEUX</t>
  </si>
  <si>
    <t>M CERDA Freddy</t>
  </si>
  <si>
    <t>04 66 35 02 91</t>
  </si>
  <si>
    <t>04 66 73 74 92</t>
  </si>
  <si>
    <t>mairie@mairie-gallargues.fr</t>
  </si>
  <si>
    <t>Lundi au vendredi 8h30-12h30
Mardi, mercredi 13h30-17h30</t>
  </si>
  <si>
    <t>CALVISSON</t>
  </si>
  <si>
    <t>1 rue de la Mairie 30420 Calvisson</t>
  </si>
  <si>
    <t>04 66 01 20 03</t>
  </si>
  <si>
    <t>04 66 01 29 39</t>
  </si>
  <si>
    <t>calvisson@wanadoo.fr</t>
  </si>
  <si>
    <t>Lundi au vendredi de 8h ├á 12h et 13h ├á 17h30 et tous les samedis de 9h ├á 12h</t>
  </si>
  <si>
    <t>CAVEIRAC</t>
  </si>
  <si>
    <t>M CHAILAN Jean-Luc</t>
  </si>
  <si>
    <t>30820 Caveirac</t>
  </si>
  <si>
    <t>04 66 81 32 70</t>
  </si>
  <si>
    <t>04 66 81 49 80</t>
  </si>
  <si>
    <t>contact@caveirac.fr</t>
  </si>
  <si>
    <t>Lundi 9h-19h
Mardi au jeudi 8h┬û12h/ 13h30 -17h
Vendredi 8h -12h</t>
  </si>
  <si>
    <t>MANDUEL</t>
  </si>
  <si>
    <t>M GRANAT Jean-Jacques</t>
  </si>
  <si>
    <t>04 66 20 21 33</t>
  </si>
  <si>
    <t xml:space="preserve">
04 66 20 58 9</t>
  </si>
  <si>
    <t>mairiedemanduel@wanadoo.fr</t>
  </si>
  <si>
    <t>Lundi au Jeudi 9h- 12h / 14h-18h
Vendredi 8h-12h /  14h-17h</t>
  </si>
  <si>
    <t>CONGENIES</t>
  </si>
  <si>
    <t>Mme DHUISME Fabienne</t>
  </si>
  <si>
    <t>04 66 80 70 87</t>
  </si>
  <si>
    <t>04 66 80 25 08</t>
  </si>
  <si>
    <t>mairie.congenies@wanadoo.fr</t>
  </si>
  <si>
    <t>Lundi au Vendredi  8h30-12h
Samedi 10h-12h</t>
  </si>
  <si>
    <t>JUNAS</t>
  </si>
  <si>
    <t>1 place de l'avenir 30250 Junas</t>
  </si>
  <si>
    <t>04 66 80 05 05</t>
  </si>
  <si>
    <t>04 66 80 03 58</t>
  </si>
  <si>
    <t>mairie-de-junas@wanadoo.fr</t>
  </si>
  <si>
    <t>Lundi 8h30 12h   13h30  17h30
Mardi 8h30 12h   13h30  16h30
Mercredi 8h30 12h
Jeudi  8h30  12h  13h30  16h30
Vendredi 8h30 12h</t>
  </si>
  <si>
    <t>NAGES-ET-SOLORGUES</t>
  </si>
  <si>
    <t>M CHAMBELLAND Michel</t>
  </si>
  <si>
    <t>04 66 35 05 26</t>
  </si>
  <si>
    <t>04 66 36 53 09</t>
  </si>
  <si>
    <t>mairie@nagesetsolorgues.fr</t>
  </si>
  <si>
    <t>Lundi, mercredi 8h30-11h45 / 14h-18h
Mardi, vendredi 8h30-11h45
Jeudi 8h30-11h45 / 17h-19h</t>
  </si>
  <si>
    <t>ASPERES</t>
  </si>
  <si>
    <t>M TEULADE Jean-Michel</t>
  </si>
  <si>
    <t>04 66 80 07 56</t>
  </si>
  <si>
    <t>04 66 80 30 57</t>
  </si>
  <si>
    <t>mairie-asperes@wanadoo.fr</t>
  </si>
  <si>
    <t>Lundi, Mardi 14h-18h
Jeudi, Vendredi 13h-16h</t>
  </si>
  <si>
    <t>RODILHAN</t>
  </si>
  <si>
    <t>M PLANES Patrice</t>
  </si>
  <si>
    <t>Place de la Mairie 30230 Rodilhan</t>
  </si>
  <si>
    <t>04 66 20 08 91</t>
  </si>
  <si>
    <t>04 66 20 64 60</t>
  </si>
  <si>
    <t>mairie@rodilhan.fr</t>
  </si>
  <si>
    <t>Lundi, mardi, mercredi, vendredi 9h-12h /15h-18h
Jeudi 9h-12h</t>
  </si>
  <si>
    <t>CODOGNAN</t>
  </si>
  <si>
    <t>M GRAS Philippe</t>
  </si>
  <si>
    <t>39, rue de la Mairie 30920 Codognan</t>
  </si>
  <si>
    <t>04 66 35 03 07</t>
  </si>
  <si>
    <t>04 66 35 02 03</t>
  </si>
  <si>
    <t>mairie.codognan@wanadoo.fr</t>
  </si>
  <si>
    <t>Lundi au jeudi  9h-12h et 15h-18h. Vendredi  9h-12h et 15h-17h</t>
  </si>
  <si>
    <t>AUBAIS</t>
  </si>
  <si>
    <t>M POBO Angel</t>
  </si>
  <si>
    <t>04 66 80 89 00</t>
  </si>
  <si>
    <t>04 66 80 23 54</t>
  </si>
  <si>
    <t>contact.mairie@aubais.fr</t>
  </si>
  <si>
    <t>Lundi au Jeudi 8h- 12h et 14h-18h
Vendredi 8h-12h / 14h -17h</t>
  </si>
  <si>
    <t>VILLEVIEILLE</t>
  </si>
  <si>
    <t>Boulevard de l'Aube 30250 Villevieille</t>
  </si>
  <si>
    <t>04 66 80 03 24</t>
  </si>
  <si>
    <t>04 66 80 40 15</t>
  </si>
  <si>
    <t>commune-de-villevieille@wanadoo.fr</t>
  </si>
  <si>
    <t>Lundi, jeudi 9h-12h / 13h30- 16h30,
Mardi, vendredi 9h-12h,
Samedi 10h-12h.</t>
  </si>
  <si>
    <t>UCHAUD</t>
  </si>
  <si>
    <t>M LEON Joffrey</t>
  </si>
  <si>
    <t>144 av. Robert de Joly BP 24 30620 Uchaud</t>
  </si>
  <si>
    <t>04 66 71 11 75</t>
  </si>
  <si>
    <t>04 66 71 19 95</t>
  </si>
  <si>
    <t>cabinet.maire@ville-uchaud.fr</t>
  </si>
  <si>
    <t>Lundi au Jeudi 9h-13h / 14h-18h
Vendredi 9h-13h</t>
  </si>
  <si>
    <t>LANGLADE</t>
  </si>
  <si>
    <t>12 rue Haute BP 3 30980 Langlade</t>
  </si>
  <si>
    <t>04 66 81 31 31</t>
  </si>
  <si>
    <t>04 66 81 44 44</t>
  </si>
  <si>
    <t>accueil@langlade.fr</t>
  </si>
  <si>
    <t>Lundi 08h30 - 12h00
Mardi 14h00 - 19h00    
Mercredi 08h30 - 12h00
Jeudi 14h00 - 18h00
Vendredi 08h30 - 12h00</t>
  </si>
  <si>
    <t>SAINT-DIONIZY</t>
  </si>
  <si>
    <t>M GREGOIRE Jean-Christophe</t>
  </si>
  <si>
    <t>Route de Calvisson 30980 Saint Dionisy</t>
  </si>
  <si>
    <t>04 66 81 41 96</t>
  </si>
  <si>
    <t>04 66 81 82 70</t>
  </si>
  <si>
    <t>mairie.saintdionisy@wanadoo.fr</t>
  </si>
  <si>
    <t>Mardi, mercredi, vendredi 14h- 16h30
Jeudi  9h-11h</t>
  </si>
  <si>
    <t>VESTRIC-ET-CANDIAC</t>
  </si>
  <si>
    <t>4 rue de la Mairie 30600 Vestric et Candiac</t>
  </si>
  <si>
    <t>04 66 71 11 58</t>
  </si>
  <si>
    <t>04 66 71 27 60</t>
  </si>
  <si>
    <t>vestric@wanadoo.fr</t>
  </si>
  <si>
    <t>Lundi, mardi, mercredi 14h30-17h30 et vendredi 15h-19h</t>
  </si>
  <si>
    <t>AUJARGUES</t>
  </si>
  <si>
    <t>M CHLUDA Bernard</t>
  </si>
  <si>
    <t>Place de l'Eglise 30250 Aujargues</t>
  </si>
  <si>
    <t>04 66 80 02 12</t>
  </si>
  <si>
    <t>04 66 80 42 88</t>
  </si>
  <si>
    <t>mairie@aujargues.fr</t>
  </si>
  <si>
    <t>Lundi, Mardi et Mercredi : 15h00-17h00,
Jeudi : 9h30-11h30,
Vendredi : 15h00-18h30</t>
  </si>
  <si>
    <t>SALINELLES</t>
  </si>
  <si>
    <t>M LARROQUE Marc</t>
  </si>
  <si>
    <t>14, Plan de la Croix 30250 Salinelles</t>
  </si>
  <si>
    <t>04 66 80 33 26</t>
  </si>
  <si>
    <t>04 66 80 33 96</t>
  </si>
  <si>
    <t>commune.salinelles@orange.fr</t>
  </si>
  <si>
    <t>Lundi, mardi, jeudi, vendredi 14h- 18h</t>
  </si>
  <si>
    <t>ROCHEFORT-DU-GARD</t>
  </si>
  <si>
    <t>04 90 26 69 00</t>
  </si>
  <si>
    <t>04 90 26 66 34</t>
  </si>
  <si>
    <t>mairie@ville-rochefortdugard.fr</t>
  </si>
  <si>
    <t>Lundi au jeudi de 8h30 ├á 12h00 et de 13h30 ├á 17h00
Vendredi de 8h30 ├á 12h00 et de 13h30 ├á 16h30
Samedi de 9h00 ├á 12h00</t>
  </si>
  <si>
    <t>TAVEL</t>
  </si>
  <si>
    <t>M PHILIP Claude</t>
  </si>
  <si>
    <t>Rue du 19 mars 30126 Tavel</t>
  </si>
  <si>
    <t>04 66 50 04 10</t>
  </si>
  <si>
    <t>04 66 50 19 00</t>
  </si>
  <si>
    <t>mairietavel@wanadoo.fr</t>
  </si>
  <si>
    <t>Lundi au Jeudi 9h- 12h / 14h-18h
Vendredi 9h-12h /  14h-17h
Samedi 10h-12h</t>
  </si>
  <si>
    <t>VILLENEUVE-LES-AVIGNON</t>
  </si>
  <si>
    <t>Mme BORIES Pascale</t>
  </si>
  <si>
    <t>04 90 27 49 49</t>
  </si>
  <si>
    <t>04 90 25 88 03</t>
  </si>
  <si>
    <t>mairie@villeneuvelesavignon.fr</t>
  </si>
  <si>
    <t>Lundi au jeudi 8h30- 12h / 13h30-17h 
Vendredi 8h30-12h.</t>
  </si>
  <si>
    <t>SAINT-GENIES-DE-COMOLAS</t>
  </si>
  <si>
    <t>M JOUVE Olivier</t>
  </si>
  <si>
    <t>04 66 50 00 68</t>
  </si>
  <si>
    <t>04 66 50 13 63</t>
  </si>
  <si>
    <t>mairie-st-genies@wanadoo.fr</t>
  </si>
  <si>
    <t>lundi au vendredi 8h30 ├á 11h30 et 14h ├á 17h30</t>
  </si>
  <si>
    <t>PUJAUT</t>
  </si>
  <si>
    <t>Mme SOULIER Sandrine</t>
  </si>
  <si>
    <t>Rue de la Mairie 30131 Pujaut</t>
  </si>
  <si>
    <t>04 90 26 40 20</t>
  </si>
  <si>
    <t>04 90 26 33 77</t>
  </si>
  <si>
    <t>accueil@mairiedepujaut.fr</t>
  </si>
  <si>
    <t>Lundi au Jeudi 8h30-12h30 / 14h-17h
Vendredi de 8h30- 12h30 / 14h-16h30</t>
  </si>
  <si>
    <t>PONTEILS-ET-BRESIS</t>
  </si>
  <si>
    <t>M DE LA RUE DU CAN Pierre</t>
  </si>
  <si>
    <t>04 66 61 11 74</t>
  </si>
  <si>
    <t>04 66 61 22 63</t>
  </si>
  <si>
    <t>communeponteilsetbresis@wanadoo.fr</t>
  </si>
  <si>
    <t>Lundi, mercredi, jeudi, vendredi 7h45-12h
Mardi 7h45-9h30</t>
  </si>
  <si>
    <t>M MAUMEJEAN Pierre</t>
  </si>
  <si>
    <t>Place Saint Louis 30220 Aigues Mortes</t>
  </si>
  <si>
    <t>04 66 73 90 90</t>
  </si>
  <si>
    <t>04 66 53 86 09</t>
  </si>
  <si>
    <t>contact@ville-aigues-mortes.fr</t>
  </si>
  <si>
    <t>SAINT-ETIENNE-DES-SORTS</t>
  </si>
  <si>
    <t>Mme GARNERO Patricia</t>
  </si>
  <si>
    <t>04 66 79 26 06</t>
  </si>
  <si>
    <t>04 66 79 21 83</t>
  </si>
  <si>
    <t>mairie.sdes@orange.fr</t>
  </si>
  <si>
    <t>Lundi, mercredi 14h-18h
Mardi, jeudi, vendredi 8h-12h</t>
  </si>
  <si>
    <t>COURRY</t>
  </si>
  <si>
    <t>M BERNARD Jean</t>
  </si>
  <si>
    <t>Mairie Le village 30500 Courry</t>
  </si>
  <si>
    <t>04 66 24 02 77</t>
  </si>
  <si>
    <t>04 66 60 24 20</t>
  </si>
  <si>
    <t>mairiecourry@orange.fr</t>
  </si>
  <si>
    <t>Lundi mardi jeudi vendredi 14h-17h</t>
  </si>
  <si>
    <t>GAUJAC</t>
  </si>
  <si>
    <t>Mme SEUBE Maria</t>
  </si>
  <si>
    <t>04 66 82 00 91</t>
  </si>
  <si>
    <t>04 66 82 94 08</t>
  </si>
  <si>
    <t>mairie-gaujac@wanadoo.fr</t>
  </si>
  <si>
    <t>Lundi, mardi, jeudi  8h30-12h / 13h30-18h
Mercredi 9h-12h /  13h30-17h
Vendredi 8h30-12h /  13h30-17</t>
  </si>
  <si>
    <t>VEZENOBRES</t>
  </si>
  <si>
    <t>04 66 83 51 26</t>
  </si>
  <si>
    <t>04 66 83 68 76</t>
  </si>
  <si>
    <t>accueil@vezenobres.fr</t>
  </si>
  <si>
    <t>Lundi au jeudi 8h30-12h et 13h-17h, vendredi 8h30-12h et 13h-16h</t>
  </si>
  <si>
    <t>COMBAS</t>
  </si>
  <si>
    <t>M DEBOUVERIE Michel</t>
  </si>
  <si>
    <t>04 66 77 80 28</t>
  </si>
  <si>
    <t>04 66 77 86 76</t>
  </si>
  <si>
    <t>combas.gard@wanadoo.fr</t>
  </si>
  <si>
    <t>Lundi au Mardi 10h-12h
Jeudi 10h-12h
Vendredi 16h-18h</t>
  </si>
  <si>
    <t>SAUVETERRE</t>
  </si>
  <si>
    <t>M DEMANSE Jacques</t>
  </si>
  <si>
    <t>Avenue du Languedoc 30150 Sauveterre</t>
  </si>
  <si>
    <t>04 66 82 55 03</t>
  </si>
  <si>
    <t>04 66 82 89 57</t>
  </si>
  <si>
    <t>mairiesauveterre@wanadoo.fr</t>
  </si>
  <si>
    <t>Lundi, mardi┬á, jeudi, vendredi 9h-12h30 / 15h-17h
Mercredi, samedi 9h-12h</t>
  </si>
  <si>
    <t>ARAMON</t>
  </si>
  <si>
    <t>M ROOSIER Jean-Marie</t>
  </si>
  <si>
    <t>Place Pierre Ramel 30390 Aramon</t>
  </si>
  <si>
    <t>04 66 57 38 00</t>
  </si>
  <si>
    <t>04 66 57 38 99</t>
  </si>
  <si>
    <t>accueil@aramon.fr</t>
  </si>
  <si>
    <t>Lundi au Vendredi  8h30-12h / 13h30-17h</t>
  </si>
  <si>
    <t>MONTFAUCON</t>
  </si>
  <si>
    <t>M ROBELET Olivier</t>
  </si>
  <si>
    <t>04 66 50 06 46</t>
  </si>
  <si>
    <t>04 66 50 07 75</t>
  </si>
  <si>
    <t>montfaucon.mairie@wanadoo.fr</t>
  </si>
  <si>
    <t>Lundi au vendredi 9h-13h</t>
  </si>
  <si>
    <t>ROQUEMAURE</t>
  </si>
  <si>
    <t>Mme NURY Nathalie</t>
  </si>
  <si>
    <t>04 66 90 54 34</t>
  </si>
  <si>
    <t>04 66 82 50 57</t>
  </si>
  <si>
    <t>accueil@mairie-roquemaure.fr</t>
  </si>
  <si>
    <t>Lundi au Jeudi 8h- 12h /15h-17h
Vendredi 8h-12h / 15h-16h
Samedi 9h-12h</t>
  </si>
  <si>
    <t>SAZE</t>
  </si>
  <si>
    <t>M BOURELLY Yvan</t>
  </si>
  <si>
    <t>4 Place de la Fontaine 30650 Saze</t>
  </si>
  <si>
    <t>04 90 26 99 66</t>
  </si>
  <si>
    <t>04 90 26 99 67</t>
  </si>
  <si>
    <t>mairie@mairiedesaze.com</t>
  </si>
  <si>
    <t>Lundi, mercredi, jeudi 9h-12h /14h- 17h30
Mardi, samedi 9h-12h
Vendredi 9h-12h</t>
  </si>
  <si>
    <t>CODOLET</t>
  </si>
  <si>
    <t>04 66 90 15 55</t>
  </si>
  <si>
    <t>04 66 90 03 07</t>
  </si>
  <si>
    <t>mairie@codolet.fr</t>
  </si>
  <si>
    <t>Lundi au Mercredi  8h30-12h / 13h30-17h30. Jeudi 8h30- 12h / 13h30-19h
Vendredi 9h-12h / 14h- 17h</t>
  </si>
  <si>
    <t>M BANINO Jean-Louis</t>
  </si>
  <si>
    <t>Rue Jules Ferry 30133 Les Angles</t>
  </si>
  <si>
    <t>04 90 15 10 50</t>
  </si>
  <si>
    <t>04 90 25 84 41</t>
  </si>
  <si>
    <t>mairie.les-angles@laposte.net</t>
  </si>
  <si>
    <t>Lundi au vendredi  8h-12h / 13h45-17h15
Samedi 9h-12h</t>
  </si>
  <si>
    <t>LIRAC</t>
  </si>
  <si>
    <t>1 Place Robert Morino 30126 Lirac</t>
  </si>
  <si>
    <t>04 66 50 01 54</t>
  </si>
  <si>
    <t>04 66 50 35 45</t>
  </si>
  <si>
    <t>mairie.lirac@orange.fr</t>
  </si>
  <si>
    <t>Lundi au Jeudi 8h45-12h / 13h30-17h30
Vendredi 8h45-12h /  13h30-16h30</t>
  </si>
  <si>
    <t>ARRIGAS</t>
  </si>
  <si>
    <t>Place de l'Eglise 30770 Arrigas</t>
  </si>
  <si>
    <t>04 67 82 01 89</t>
  </si>
  <si>
    <t>04 99 64 43 76</t>
  </si>
  <si>
    <t>mairie.arrigas@wanadoo.fr</t>
  </si>
  <si>
    <t>Mardi et jeudi de 15h- 18h</t>
  </si>
  <si>
    <t>SAINT-LAURENT-DES-ARBRES</t>
  </si>
  <si>
    <t>Mme BARRIEU VIGNAL Sylvie</t>
  </si>
  <si>
    <t>1 Place de la Mairie 30126 Saint Laurent des Arbres</t>
  </si>
  <si>
    <t>04 66 50 01 09</t>
  </si>
  <si>
    <t>04 66 50 47 73</t>
  </si>
  <si>
    <t>accueil.mairie@mairieslda.fr</t>
  </si>
  <si>
    <t>Lundi au jeudi  8h30-12h / 13h30-18h
vendredu 8h30-12h / 13h30-17h
Samedi 9h45-11h45</t>
  </si>
  <si>
    <t>BROUZET-LES-QUISSAC</t>
  </si>
  <si>
    <t>M GAUBIAC Laurent</t>
  </si>
  <si>
    <t>Mairie 1 place de la mairie 30260 Brouzet les Quissac</t>
  </si>
  <si>
    <t>04 66 77 30 28</t>
  </si>
  <si>
    <t>09 70 60 16 72</t>
  </si>
  <si>
    <t>mairie.brouzet@wanadoo.fr</t>
  </si>
  <si>
    <t>Mardi, vendredi 9h-12h
Mercredi 16h-19h</t>
  </si>
  <si>
    <t>ROQUEDUR</t>
  </si>
  <si>
    <t>M SANDRE Bernard</t>
  </si>
  <si>
    <t>Mairie 30440 Roquedur</t>
  </si>
  <si>
    <t>04 67 82 45 96</t>
  </si>
  <si>
    <t>roquedur@wanadoo.fr</t>
  </si>
  <si>
    <t>Mardi, mercredi 9h- 11h30
Jeudi 15h-17h</t>
  </si>
  <si>
    <t>BRANOUX-LES-TAILLADES</t>
  </si>
  <si>
    <t>M VIGNE Michel</t>
  </si>
  <si>
    <t>Branoux Village 30110 Branoux les Taillades</t>
  </si>
  <si>
    <t>04 66 34 06 82</t>
  </si>
  <si>
    <t>04 66 54 84 44</t>
  </si>
  <si>
    <t>mairie-branoux.les.taillades@wanadoo.fr</t>
  </si>
  <si>
    <t>Lundi au vendredi de 8h-12h / 14h-17h</t>
  </si>
  <si>
    <t>CONCOULES</t>
  </si>
  <si>
    <t>M MALAVAL Jean-Marie</t>
  </si>
  <si>
    <t>Le village 30450 Concoules</t>
  </si>
  <si>
    <t>04 66 61 15 62</t>
  </si>
  <si>
    <t>04 66 61 25 95</t>
  </si>
  <si>
    <t>mairie.concoules@orange.fr</t>
  </si>
  <si>
    <t>Lundi 15h-17h30
Jeudi 15h-17h30
Vendredi 10h-12h / 14h-16h</t>
  </si>
  <si>
    <t>SAINT-ANDRE-DE-ROQUEPERTUIS</t>
  </si>
  <si>
    <t>Mme MICHEL Fabienne</t>
  </si>
  <si>
    <t>04 66 82 21 41</t>
  </si>
  <si>
    <t>04 66 82 25 42</t>
  </si>
  <si>
    <t>mairiestandrederoque@wanadoo.fr</t>
  </si>
  <si>
    <t>Lundi, Mardi, Jeudi, Vendredi : 8h30-12h30/13h30-16h30
Mercredi : 8h30-12h30/16h00-19h00</t>
  </si>
  <si>
    <t>GOUDARGUES</t>
  </si>
  <si>
    <t>M MAHLER Fred</t>
  </si>
  <si>
    <t>Mairie 14 bis rue de la Cantonnade 30630 Goudargues</t>
  </si>
  <si>
    <t>04 66 82 20 69</t>
  </si>
  <si>
    <t>04 66 82 33 22</t>
  </si>
  <si>
    <t>mairie.goudargues@wanadoo.fr</t>
  </si>
  <si>
    <t>Lundi, mardi, jeudi 9h-12h / 16h-18h
Vendredi 9h-12h / 14h-17h</t>
  </si>
  <si>
    <t>M CRAUSTE Robert</t>
  </si>
  <si>
    <t>Mairie 30240 Le Grau du roi</t>
  </si>
  <si>
    <t>04 66 73 45 45</t>
  </si>
  <si>
    <t>04 66 51 03 99</t>
  </si>
  <si>
    <t>communication@ville-legrauduroi.fr</t>
  </si>
  <si>
    <t>Lundi au Vendredi 8h30-12h / 13h30- 17h30</t>
  </si>
  <si>
    <t>insee</t>
  </si>
  <si>
    <t>type</t>
  </si>
  <si>
    <t>nom</t>
  </si>
  <si>
    <t>cp</t>
  </si>
  <si>
    <t>ville</t>
  </si>
  <si>
    <t>courriel</t>
  </si>
  <si>
    <t>effectif</t>
  </si>
  <si>
    <t>x_l93</t>
  </si>
  <si>
    <t>y_l93</t>
  </si>
  <si>
    <t>22</t>
  </si>
  <si>
    <t>30133</t>
  </si>
  <si>
    <t>Police municipale</t>
  </si>
  <si>
    <t>POLICE MUNICIPALE LE GRAU DU ROI</t>
  </si>
  <si>
    <t>30240</t>
  </si>
  <si>
    <t>GRAU DU ROI (LE)</t>
  </si>
  <si>
    <t>04 66 73 94 22</t>
  </si>
  <si>
    <t>23</t>
  </si>
  <si>
    <t>30141</t>
  </si>
  <si>
    <t>30290</t>
  </si>
  <si>
    <t>04 66 50 55 60</t>
  </si>
  <si>
    <t>pm@laudunlardoise.fr</t>
  </si>
  <si>
    <t>24</t>
  </si>
  <si>
    <t>30155</t>
  </si>
  <si>
    <t>POLICE MUNICIPALE MANDUEL</t>
  </si>
  <si>
    <t>2 bis rue de Saint Gilles</t>
  </si>
  <si>
    <t>30129</t>
  </si>
  <si>
    <t>04 66 20 60 22</t>
  </si>
  <si>
    <t>25</t>
  </si>
  <si>
    <t>30156</t>
  </si>
  <si>
    <t>POLICE MUNICIPALE MARGUERITTES</t>
  </si>
  <si>
    <t>2 rue Georges Taillefer</t>
  </si>
  <si>
    <t>30320</t>
  </si>
  <si>
    <t>04 66 59 58 58</t>
  </si>
  <si>
    <t>26</t>
  </si>
  <si>
    <t>30169</t>
  </si>
  <si>
    <t>POLICE MUNICIPALE MILHAUD</t>
  </si>
  <si>
    <t>30540</t>
  </si>
  <si>
    <t>04 66 74 36 95</t>
  </si>
  <si>
    <t>police.municipale@ville-milhaud.fr</t>
  </si>
  <si>
    <t>27</t>
  </si>
  <si>
    <t>30171</t>
  </si>
  <si>
    <t>POLICE MUNICIPALE MOLIERES SUR CEZE</t>
  </si>
  <si>
    <t>30410</t>
  </si>
  <si>
    <t>MOLIERES SUR CEZE</t>
  </si>
  <si>
    <t>04 66 24 66 23</t>
  </si>
  <si>
    <t>28</t>
  </si>
  <si>
    <t>30179</t>
  </si>
  <si>
    <t>POLICE MUNICIPALE MONTFRIN</t>
  </si>
  <si>
    <t>30490</t>
  </si>
  <si>
    <t>04 66 57 39 63</t>
  </si>
  <si>
    <t>pm.montfrin@orange.fr</t>
  </si>
  <si>
    <t>29</t>
  </si>
  <si>
    <t>30189</t>
  </si>
  <si>
    <t>Immeuble Axiome 150 rue Louis Landi</t>
  </si>
  <si>
    <t>30900</t>
  </si>
  <si>
    <t>04 66 02 56 00</t>
  </si>
  <si>
    <t>30</t>
  </si>
  <si>
    <t>9 rue Rangueil</t>
  </si>
  <si>
    <t>04 66 67 42 66</t>
  </si>
  <si>
    <t>31</t>
  </si>
  <si>
    <t>32</t>
  </si>
  <si>
    <t>492, chemin du Pont des Isles, Stade Kaufmann</t>
  </si>
  <si>
    <t>33</t>
  </si>
  <si>
    <t>Police nationale</t>
  </si>
  <si>
    <t>HOTEL DE POLICE DE NIMES</t>
  </si>
  <si>
    <t>245 avenue Pierre Gamel</t>
  </si>
  <si>
    <t>30000</t>
  </si>
  <si>
    <t>04 66 27 30 00</t>
  </si>
  <si>
    <t>34</t>
  </si>
  <si>
    <t>COMMISSARIAT EST NIMES</t>
  </si>
  <si>
    <t>329 avenue Bir Hakeim</t>
  </si>
  <si>
    <t>04 66 26 67 59</t>
  </si>
  <si>
    <t>35</t>
  </si>
  <si>
    <t>COMMISSARIAT OUEST NIMES</t>
  </si>
  <si>
    <t>4 promenade Newton</t>
  </si>
  <si>
    <t>04 66 64 28 27</t>
  </si>
  <si>
    <t>36</t>
  </si>
  <si>
    <t>ECOLE NATIONALE DE POLICE</t>
  </si>
  <si>
    <t>04 66 28 31 00</t>
  </si>
  <si>
    <t>37</t>
  </si>
  <si>
    <t>CENTRE DE RETENTION ADMINISTRATIF</t>
  </si>
  <si>
    <t>04 66 27 34 00</t>
  </si>
  <si>
    <t>38</t>
  </si>
  <si>
    <t>30202</t>
  </si>
  <si>
    <t>POLICE MUNICIPALE PONT SAINT ESPRIT</t>
  </si>
  <si>
    <t>Boulevard Gambetta</t>
  </si>
  <si>
    <t>30130</t>
  </si>
  <si>
    <t>PONT SAINT ESPRIT</t>
  </si>
  <si>
    <t>04 66 39 65 60</t>
  </si>
  <si>
    <t>39</t>
  </si>
  <si>
    <t>30206</t>
  </si>
  <si>
    <t>POLICE MUNICIPALE POULX</t>
  </si>
  <si>
    <t>40</t>
  </si>
  <si>
    <t>30209</t>
  </si>
  <si>
    <t>POLICE MUNICIPALE PUJAUT</t>
  </si>
  <si>
    <t>Place de la Poste</t>
  </si>
  <si>
    <t>30131</t>
  </si>
  <si>
    <t>06 09 52 65 77</t>
  </si>
  <si>
    <t>41</t>
  </si>
  <si>
    <t>30210</t>
  </si>
  <si>
    <t>POLICE MUNICIPALE QUISSAC</t>
  </si>
  <si>
    <t>Place du Serret passage Monbounoux</t>
  </si>
  <si>
    <t>30260</t>
  </si>
  <si>
    <t>04 66 35 46 13</t>
  </si>
  <si>
    <t>policedequissac@orange.fr</t>
  </si>
  <si>
    <t>42</t>
  </si>
  <si>
    <t>30211</t>
  </si>
  <si>
    <t>POLICE MUNICIPALE REDESSAN</t>
  </si>
  <si>
    <t>04 66 20 52 47</t>
  </si>
  <si>
    <t>43</t>
  </si>
  <si>
    <t>30212</t>
  </si>
  <si>
    <t>Police intercommunale</t>
  </si>
  <si>
    <t>POLICE COMMUNAUTE DE COMMUNES DU PONT DU GARD</t>
  </si>
  <si>
    <t>1 rue des Ecoles</t>
  </si>
  <si>
    <t>06 37 65 44 27</t>
  </si>
  <si>
    <t>44</t>
  </si>
  <si>
    <t>30217</t>
  </si>
  <si>
    <t>POLICE MUNICIPALE RO0CHEFORT DU GARD</t>
  </si>
  <si>
    <t>Place du lavoir</t>
  </si>
  <si>
    <t>30650</t>
  </si>
  <si>
    <t>ROCHEFORT DU GARD</t>
  </si>
  <si>
    <t>04 90 26 69 03</t>
  </si>
  <si>
    <t>police.municipale@ville-rochefortdugard.fr</t>
  </si>
  <si>
    <t>45</t>
  </si>
  <si>
    <t>30221</t>
  </si>
  <si>
    <t>POLICE MUNICIPALE ROQUEMAURE</t>
  </si>
  <si>
    <t>Place de la Mairie</t>
  </si>
  <si>
    <t>30150</t>
  </si>
  <si>
    <t>04 66 90 54 26</t>
  </si>
  <si>
    <t>46</t>
  </si>
  <si>
    <t>30227</t>
  </si>
  <si>
    <t>POLICE MUNICIPALE SAINT AMBROIX</t>
  </si>
  <si>
    <t>Boulevard Portalet</t>
  </si>
  <si>
    <t>30500</t>
  </si>
  <si>
    <t>SAINT AMBROIX</t>
  </si>
  <si>
    <t>04 66 25 47 27</t>
  </si>
  <si>
    <t>47</t>
  </si>
  <si>
    <t>30243</t>
  </si>
  <si>
    <t>POLICE MUNICIPALE SAINT CHRISTOL LES ALES</t>
  </si>
  <si>
    <t>30380</t>
  </si>
  <si>
    <t>SAINT CHRISTOL LES ALES</t>
  </si>
  <si>
    <t>04 66 60 90 31</t>
  </si>
  <si>
    <t>48</t>
  </si>
  <si>
    <t>BUREAU DE POLICE SAINT CHRISTOL</t>
  </si>
  <si>
    <t>76 avenue Jean Moulin</t>
  </si>
  <si>
    <t>06 27 75 02 82</t>
  </si>
  <si>
    <t>49</t>
  </si>
  <si>
    <t>30255</t>
  </si>
  <si>
    <t>POLICE MUNICIPALE SAINT GENIES DE MALGOIRES</t>
  </si>
  <si>
    <t>30190</t>
  </si>
  <si>
    <t>SAINT GENIES DE MALGOIRES</t>
  </si>
  <si>
    <t>06 72 36 91 32</t>
  </si>
  <si>
    <t>50</t>
  </si>
  <si>
    <t>30258</t>
  </si>
  <si>
    <t>POLICE MUNICIPALE SAINT GILLES</t>
  </si>
  <si>
    <t>4 rue Victor Hugo</t>
  </si>
  <si>
    <t>30800</t>
  </si>
  <si>
    <t>SAINT GILLES</t>
  </si>
  <si>
    <t>04 66 87 31 44</t>
  </si>
  <si>
    <t>51</t>
  </si>
  <si>
    <t>30269</t>
  </si>
  <si>
    <t>POLICE MUNICIPALE SAINT JEAN DU GARD</t>
  </si>
  <si>
    <t>30270</t>
  </si>
  <si>
    <t>SAINT JEAN DU GARD</t>
  </si>
  <si>
    <t>04 66 85 13 41</t>
  </si>
  <si>
    <t>52</t>
  </si>
  <si>
    <t>30276</t>
  </si>
  <si>
    <t>Rue Henry Mery</t>
  </si>
  <si>
    <t>30220</t>
  </si>
  <si>
    <t>SAINT LAURENT D'AIGOUZE</t>
  </si>
  <si>
    <t>04 66 88 11 99</t>
  </si>
  <si>
    <t>police@mairiesldaigouze.fr</t>
  </si>
  <si>
    <t>53</t>
  </si>
  <si>
    <t>30295</t>
  </si>
  <si>
    <t>POLICE MUNICIPALE SAINT QUENTIN</t>
  </si>
  <si>
    <t>6 place Belle Croix</t>
  </si>
  <si>
    <t>30700</t>
  </si>
  <si>
    <t>SAINT QUENTIN LA POTERIE</t>
  </si>
  <si>
    <t>04 66 37 30 59</t>
  </si>
  <si>
    <t>54</t>
  </si>
  <si>
    <t>30312</t>
  </si>
  <si>
    <t>POLICE MUNICIPALE SAUVETERRE</t>
  </si>
  <si>
    <t>155 avenue Languedoc</t>
  </si>
  <si>
    <t>04 66 82 87 94</t>
  </si>
  <si>
    <t>55</t>
  </si>
  <si>
    <t>30321</t>
  </si>
  <si>
    <t>POLICE MUNICIPALE SOMMIERES</t>
  </si>
  <si>
    <t>30250</t>
  </si>
  <si>
    <t>04 66 80 43 80</t>
  </si>
  <si>
    <t>police@sommieres.fr</t>
  </si>
  <si>
    <t>56</t>
  </si>
  <si>
    <t>30334</t>
  </si>
  <si>
    <t>POLICE INTERCOMMUNALE PAYS UZES</t>
  </si>
  <si>
    <t>04 66 02 09 28</t>
  </si>
  <si>
    <t>57</t>
  </si>
  <si>
    <t>POLICE MUNICIPALE UZES</t>
  </si>
  <si>
    <t>04 66 03 48 40</t>
  </si>
  <si>
    <t>58</t>
  </si>
  <si>
    <t>30341</t>
  </si>
  <si>
    <t>POLICE MUNICIPALE VAUVERT</t>
  </si>
  <si>
    <t>2 rue des Casernes</t>
  </si>
  <si>
    <t>30600</t>
  </si>
  <si>
    <t>04 66 73 10 80</t>
  </si>
  <si>
    <t>police-municipale@vauvert.com</t>
  </si>
  <si>
    <t>59</t>
  </si>
  <si>
    <t>30344</t>
  </si>
  <si>
    <t>POLICE MUNICIPALE VERGEZE</t>
  </si>
  <si>
    <t>1 rue Basse</t>
  </si>
  <si>
    <t>30310</t>
  </si>
  <si>
    <t>04 66 35 25 31</t>
  </si>
  <si>
    <t>60</t>
  </si>
  <si>
    <t>30351</t>
  </si>
  <si>
    <t>POLICE MUNICIPALE VILLENEUVE LES AVIGNON</t>
  </si>
  <si>
    <t>30400</t>
  </si>
  <si>
    <t>VILLENEUVE LES AVIGNON</t>
  </si>
  <si>
    <t>04 90 25 90 15</t>
  </si>
  <si>
    <t>61</t>
  </si>
  <si>
    <t>COMMISSARIAT LES ANGLES -VILLENEUVE LES AVIGNON</t>
  </si>
  <si>
    <t>Rue du Bout de la Ville</t>
  </si>
  <si>
    <t>04 90 15 12 00</t>
  </si>
  <si>
    <t>62</t>
  </si>
  <si>
    <t>30356</t>
  </si>
  <si>
    <t>POLICE MUNICIPALE RODILHAN</t>
  </si>
  <si>
    <t>30230</t>
  </si>
  <si>
    <t>04 66 81 83 69</t>
  </si>
  <si>
    <t>662599</t>
  </si>
  <si>
    <t>Pompiers - Centre d'intervention et de secours</t>
  </si>
  <si>
    <t>CIS UZES</t>
  </si>
  <si>
    <t>Route de Saint-Ambroix</t>
  </si>
  <si>
    <t>04 66 03 24 55</t>
  </si>
  <si>
    <t>uzs-cdc@sdis30.fr</t>
  </si>
  <si>
    <t>662600</t>
  </si>
  <si>
    <t>CIS ROQUEMAURE</t>
  </si>
  <si>
    <t>Rue Carnot</t>
  </si>
  <si>
    <t>04 66 39 61 18</t>
  </si>
  <si>
    <t>roq-cdc@sdis30.fr</t>
  </si>
  <si>
    <t>662601</t>
  </si>
  <si>
    <t>30007</t>
  </si>
  <si>
    <t>CIS ALES</t>
  </si>
  <si>
    <t>42 avenue Vincent d'Indy</t>
  </si>
  <si>
    <t>30100</t>
  </si>
  <si>
    <t>04 66 54 25 18</t>
  </si>
  <si>
    <t>als-cdc@sdis30.fr</t>
  </si>
  <si>
    <t>662602</t>
  </si>
  <si>
    <t>CIS NIMES</t>
  </si>
  <si>
    <t>70 Boulevard Sergent Triaire</t>
  </si>
  <si>
    <t>04 66 02 66 00</t>
  </si>
  <si>
    <t>nim-cdc@sdis30.fr</t>
  </si>
  <si>
    <t>662603</t>
  </si>
  <si>
    <t>30350</t>
  </si>
  <si>
    <t>CIS LE VIGAN</t>
  </si>
  <si>
    <t>484, Route du Pont de la Croix</t>
  </si>
  <si>
    <t>30120</t>
  </si>
  <si>
    <t>04 67 81 64 55</t>
  </si>
  <si>
    <t>vig-cdc@sdis30.fr</t>
  </si>
  <si>
    <t>662604</t>
  </si>
  <si>
    <t>CIS SOMMIERES</t>
  </si>
  <si>
    <t>4 ter, Avenue Raoul Gaussen</t>
  </si>
  <si>
    <t>04 66 80 88 55</t>
  </si>
  <si>
    <t>som-cdc@sdis30.fr</t>
  </si>
  <si>
    <t>662605</t>
  </si>
  <si>
    <t>CIS GENOLHAC</t>
  </si>
  <si>
    <t>30450</t>
  </si>
  <si>
    <t>04 66 54 27 27</t>
  </si>
  <si>
    <t>gen-cdc@sdis30.fr</t>
  </si>
  <si>
    <t>662606</t>
  </si>
  <si>
    <t>30116</t>
  </si>
  <si>
    <t>CIS FOURNES</t>
  </si>
  <si>
    <t>04 66 03 37 17</t>
  </si>
  <si>
    <t>fou-cdc@sdis30.fr</t>
  </si>
  <si>
    <t>662607</t>
  </si>
  <si>
    <t>CIS VERGEZE</t>
  </si>
  <si>
    <t>Rue Droite</t>
  </si>
  <si>
    <t>04 66 35 80 40</t>
  </si>
  <si>
    <t>ver-cdc@sdis30.fr</t>
  </si>
  <si>
    <t>662608</t>
  </si>
  <si>
    <t>30139</t>
  </si>
  <si>
    <t>CIS LANUEJOLS</t>
  </si>
  <si>
    <t>ham Montjardin</t>
  </si>
  <si>
    <t>30750</t>
  </si>
  <si>
    <t>04 67 73 02 75</t>
  </si>
  <si>
    <t>lan-cdc@sdis30.fr</t>
  </si>
  <si>
    <t>662609</t>
  </si>
  <si>
    <t>30029</t>
  </si>
  <si>
    <t>CIS BARJAC</t>
  </si>
  <si>
    <t>Font Malliague</t>
  </si>
  <si>
    <t>30430</t>
  </si>
  <si>
    <t>04 66 60 27 27</t>
  </si>
  <si>
    <t>bar-cdc@sdis30.fr</t>
  </si>
  <si>
    <t>662610</t>
  </si>
  <si>
    <t>CIS VAUVERT</t>
  </si>
  <si>
    <t>Avenue Robert Gourdon</t>
  </si>
  <si>
    <t>04 66 73 19 19</t>
  </si>
  <si>
    <t>vau-cdc@sdis30.fr</t>
  </si>
  <si>
    <t>662611</t>
  </si>
  <si>
    <t>CIS MARGUERITTES</t>
  </si>
  <si>
    <t>04 66 75 75 40</t>
  </si>
  <si>
    <t>mar-cdc@sdis30.fr</t>
  </si>
  <si>
    <t>662612</t>
  </si>
  <si>
    <t>CIS SAINT-GILLES</t>
  </si>
  <si>
    <t>200 Chemin Coupo Santo</t>
  </si>
  <si>
    <t>04 66 87 77 00</t>
  </si>
  <si>
    <t>gil-cdc@sdis30.fr</t>
  </si>
  <si>
    <t>662613</t>
  </si>
  <si>
    <t>30325</t>
  </si>
  <si>
    <t>CIS SUMENE</t>
  </si>
  <si>
    <t>Avenue de la gare</t>
  </si>
  <si>
    <t>30440</t>
  </si>
  <si>
    <t>04 67 81 79 55</t>
  </si>
  <si>
    <t>sum-cdc@sdis30.fr</t>
  </si>
  <si>
    <t>662614</t>
  </si>
  <si>
    <t>CTA CODIS</t>
  </si>
  <si>
    <t>982 Avenue Joliot-Curie</t>
  </si>
  <si>
    <t>04 66 63 37 33</t>
  </si>
  <si>
    <t>codis-ctau-cdg@sdis30.fr</t>
  </si>
  <si>
    <t>662615</t>
  </si>
  <si>
    <t>CIS TERRE-DE-CAMARGUE</t>
  </si>
  <si>
    <t>Route de l'Espiguette</t>
  </si>
  <si>
    <t>04 66 51 18 18</t>
  </si>
  <si>
    <t>tdc-cdc@sdis30.fr</t>
  </si>
  <si>
    <t>662617</t>
  </si>
  <si>
    <t>30164</t>
  </si>
  <si>
    <t>CIS MEJANNES-LE-CLAP</t>
  </si>
  <si>
    <t>Le Village</t>
  </si>
  <si>
    <t>04 66 60 27 77</t>
  </si>
  <si>
    <t>mlc-cdc@sdis30.fr</t>
  </si>
  <si>
    <t>662618</t>
  </si>
  <si>
    <t>30263</t>
  </si>
  <si>
    <t>CIS SAINT-HIPPOLITE-DU-FORT</t>
  </si>
  <si>
    <t>ZAC les Batailles</t>
  </si>
  <si>
    <t>30170</t>
  </si>
  <si>
    <t>04 66 77 97 66</t>
  </si>
  <si>
    <t>shf-cdc@sdis30.fr</t>
  </si>
  <si>
    <t>662620</t>
  </si>
  <si>
    <t>30132</t>
  </si>
  <si>
    <t>CIS LA GRAND-COMBE</t>
  </si>
  <si>
    <t>30110</t>
  </si>
  <si>
    <t>04 66 54 28 18</t>
  </si>
  <si>
    <t>lgc-cdc@sdis30.fr</t>
  </si>
  <si>
    <t>662621</t>
  </si>
  <si>
    <t>30028</t>
  </si>
  <si>
    <t>CIS BAGNOLS-SUR-CEZE</t>
  </si>
  <si>
    <t>30200</t>
  </si>
  <si>
    <t>04 66 90 43 43</t>
  </si>
  <si>
    <t>bsc-cdc@sdis30.fr</t>
  </si>
  <si>
    <t>662623</t>
  </si>
  <si>
    <t>CIS SAINT-JEAN-DU-GARD</t>
  </si>
  <si>
    <t>04 66 54 26 18</t>
  </si>
  <si>
    <t>sjg-cdc@sdis30.fr</t>
  </si>
  <si>
    <t>662624</t>
  </si>
  <si>
    <t>CIS SAINT-GENIES-DE-MALGLOIRES</t>
  </si>
  <si>
    <t>04 66 81 98 64</t>
  </si>
  <si>
    <t>sgm-cdc@sdis30.fr</t>
  </si>
  <si>
    <t>662625</t>
  </si>
  <si>
    <t>30297</t>
  </si>
  <si>
    <t>CIS SAINT-SAUVEUR-CAMPRIEU</t>
  </si>
  <si>
    <t>Rue du ruisseau</t>
  </si>
  <si>
    <t>ssc-cdc@sdis30.fr</t>
  </si>
  <si>
    <t>662626</t>
  </si>
  <si>
    <t>CIS SAINT-AMBROIX</t>
  </si>
  <si>
    <t>04 66 60 27 18</t>
  </si>
  <si>
    <t>amb-cdc@sdis30.fr</t>
  </si>
  <si>
    <t>662627</t>
  </si>
  <si>
    <t>30146</t>
  </si>
  <si>
    <t>CIS LEDIGNAN</t>
  </si>
  <si>
    <t>2 place Roger Chabalier</t>
  </si>
  <si>
    <t>04 66 60 48 18</t>
  </si>
  <si>
    <t>led-cdc@sdis30.fr</t>
  </si>
  <si>
    <t>662628</t>
  </si>
  <si>
    <t>30037</t>
  </si>
  <si>
    <t>CIS BESSEGES</t>
  </si>
  <si>
    <t>30160</t>
  </si>
  <si>
    <t>04 66 60 09 18</t>
  </si>
  <si>
    <t>bes-cdc@sdis30.fr</t>
  </si>
  <si>
    <t>662629</t>
  </si>
  <si>
    <t>30032</t>
  </si>
  <si>
    <t>CIS BEAUCAIRE</t>
  </si>
  <si>
    <t>Chemin de la Tapie</t>
  </si>
  <si>
    <t>30300</t>
  </si>
  <si>
    <t>04 66 59 84 84</t>
  </si>
  <si>
    <t>bau-cdc@sdis30.fr</t>
  </si>
  <si>
    <t>701506</t>
  </si>
  <si>
    <t>30011</t>
  </si>
  <si>
    <t>CIS LES ANGLES</t>
  </si>
  <si>
    <t>Chemin du pigonelier</t>
  </si>
  <si>
    <t>04 90 23 28 90</t>
  </si>
  <si>
    <t>ang-cdc@sdis30.fr</t>
  </si>
  <si>
    <t>662622</t>
  </si>
  <si>
    <t>CIS VILLENEUVE-LES-AVIGNONS</t>
  </si>
  <si>
    <t>Avenue Pierre Semard</t>
  </si>
  <si>
    <t>04 90 15 18 18</t>
  </si>
  <si>
    <t>vla-cdc@sdis30.fr</t>
  </si>
  <si>
    <t>1</t>
  </si>
  <si>
    <t>30004</t>
  </si>
  <si>
    <t>DIRMED - Centre d'exploitation et d'intervention</t>
  </si>
  <si>
    <t>CEI Aigues-Vives (RN113)</t>
  </si>
  <si>
    <t>30670</t>
  </si>
  <si>
    <t>AIGUES VIVES</t>
  </si>
  <si>
    <t>04 66 80 68 40</t>
  </si>
  <si>
    <t>cei-aigues-vives.drc.dirmed@developpement-durable.gouv.fr</t>
  </si>
  <si>
    <t>2</t>
  </si>
  <si>
    <t>30046</t>
  </si>
  <si>
    <t>BOUCOIRAN ET NOZIERES</t>
  </si>
  <si>
    <t>04 66 43 89 55</t>
  </si>
  <si>
    <t>cei-boucoiran-nozieres.drc.dirmed@developpement-durable.gouv.fr</t>
  </si>
  <si>
    <t>3</t>
  </si>
  <si>
    <t>30051</t>
  </si>
  <si>
    <t>BRANOUX LES TAILLADES</t>
  </si>
  <si>
    <t>04 66 60 11 00</t>
  </si>
  <si>
    <t>cei-la-grande-combe.drc.dirmed@developpement-durable.gouv.fr</t>
  </si>
  <si>
    <t>30003</t>
  </si>
  <si>
    <t>POLICE MUNICIPALE AIGUES MORTES</t>
  </si>
  <si>
    <t>1 boulevard Gambetta</t>
  </si>
  <si>
    <t>AIGUES MORTES</t>
  </si>
  <si>
    <t>04 66 53 69 73</t>
  </si>
  <si>
    <t>POLICE MUNICIPALE AIGUES VIVES</t>
  </si>
  <si>
    <t>Grand Rue</t>
  </si>
  <si>
    <t>04 66 35 91 27</t>
  </si>
  <si>
    <t>30006</t>
  </si>
  <si>
    <t>POLICE MUNICIPALE AIMARGUES</t>
  </si>
  <si>
    <t>30470</t>
  </si>
  <si>
    <t>04 66 73 37 37</t>
  </si>
  <si>
    <t>policemunicipale@aimargues.fr</t>
  </si>
  <si>
    <t>4</t>
  </si>
  <si>
    <t>POLICE MUNICIPALE ALES</t>
  </si>
  <si>
    <t>1 rue Albert 1er</t>
  </si>
  <si>
    <t>04 66 52 45 55</t>
  </si>
  <si>
    <t>5</t>
  </si>
  <si>
    <t>COMMISSARIAT ALES</t>
  </si>
  <si>
    <t>1 Rue Saint S├®bastien</t>
  </si>
  <si>
    <t>04 66 78 14 22</t>
  </si>
  <si>
    <t>6</t>
  </si>
  <si>
    <t>POLICE MUNICIPALE LES ANGLES</t>
  </si>
  <si>
    <t>ANGLES (LES)</t>
  </si>
  <si>
    <t>04 32 70 00 67</t>
  </si>
  <si>
    <t>police.municipale@lesangles30.eu</t>
  </si>
  <si>
    <t>7</t>
  </si>
  <si>
    <t>30012</t>
  </si>
  <si>
    <t>POLICE MUNICIPALE ARAMON</t>
  </si>
  <si>
    <t>Place Pierre Ramel</t>
  </si>
  <si>
    <t>30390</t>
  </si>
  <si>
    <t>04 66 57 38 93</t>
  </si>
  <si>
    <t>pm.aramon@wanadoo.fr</t>
  </si>
  <si>
    <t>8</t>
  </si>
  <si>
    <t>POLICE MUNICIPALE BAGNOLS SUR CEZE</t>
  </si>
  <si>
    <t>Chemin des Dames</t>
  </si>
  <si>
    <t>BAGNOLS SUR CEZE</t>
  </si>
  <si>
    <t>04 66 39 61 98</t>
  </si>
  <si>
    <t>pm@bagnolssurceze.fr</t>
  </si>
  <si>
    <t>9</t>
  </si>
  <si>
    <t>COMMISSARIAT BAGNOLS SUR CEZE</t>
  </si>
  <si>
    <t>4 Rue Gentil</t>
  </si>
  <si>
    <t>04 66 90 63 90</t>
  </si>
  <si>
    <t>10</t>
  </si>
  <si>
    <t>POLICE MUNICIPALE BEAUCAIRE</t>
  </si>
  <si>
    <t>58 rue Nationale</t>
  </si>
  <si>
    <t>04 66 59 22 22</t>
  </si>
  <si>
    <t>11</t>
  </si>
  <si>
    <t>POLICE MUNICIPALE BEAUCAIRE ANNEXE</t>
  </si>
  <si>
    <t>04 66 81 37 10</t>
  </si>
  <si>
    <t>12</t>
  </si>
  <si>
    <t>COMMISSARIAT BEAUCAIRE - TARASCON</t>
  </si>
  <si>
    <t>3 Boulevard du Viaduc</t>
  </si>
  <si>
    <t>13150</t>
  </si>
  <si>
    <t>TARASCON</t>
  </si>
  <si>
    <t>04 90 91 52 90</t>
  </si>
  <si>
    <t>13</t>
  </si>
  <si>
    <t>30033</t>
  </si>
  <si>
    <t>POLICE MUNICIPALE BEAUVOISIN</t>
  </si>
  <si>
    <t>Rue de la Mairie</t>
  </si>
  <si>
    <t>30640</t>
  </si>
  <si>
    <t>04 66 01 79 75</t>
  </si>
  <si>
    <t>14</t>
  </si>
  <si>
    <t>30034</t>
  </si>
  <si>
    <t>POLICE MUNICIPALE BELLEGARDE</t>
  </si>
  <si>
    <t>Place Marcel Boucayrand 8 rue des Ecoles</t>
  </si>
  <si>
    <t>30127</t>
  </si>
  <si>
    <t>04 66 58 00 73</t>
  </si>
  <si>
    <t>15</t>
  </si>
  <si>
    <t>30036</t>
  </si>
  <si>
    <t>POLICE MUNICIPALE BERNIS</t>
  </si>
  <si>
    <t>30620</t>
  </si>
  <si>
    <t>04 66 71 36 08</t>
  </si>
  <si>
    <t>16</t>
  </si>
  <si>
    <t>POLICE MUNICIPALE BESSEGES</t>
  </si>
  <si>
    <t>04 66 25 34 78</t>
  </si>
  <si>
    <t>police-municipale-besseges@wanadoo.fr</t>
  </si>
  <si>
    <t>17</t>
  </si>
  <si>
    <t>30061</t>
  </si>
  <si>
    <t>POLICE MUNICIPALE LA CALMETTE</t>
  </si>
  <si>
    <t>1 rue Valfons</t>
  </si>
  <si>
    <t>CALMETTE (LA)</t>
  </si>
  <si>
    <t>04 66 81 86 77</t>
  </si>
  <si>
    <t>18</t>
  </si>
  <si>
    <t>30062</t>
  </si>
  <si>
    <t>POLICE MUNICIPALE CALVISSON</t>
  </si>
  <si>
    <t>30420</t>
  </si>
  <si>
    <t>04 66 01 98 93</t>
  </si>
  <si>
    <t>19</t>
  </si>
  <si>
    <t>30123</t>
  </si>
  <si>
    <t>POLICE MUNICIPALE GALLARGUES LE MONTUEUX</t>
  </si>
  <si>
    <t>30660</t>
  </si>
  <si>
    <t>GALLARGUES LE MONTUEUX</t>
  </si>
  <si>
    <t>06 76 64 30 00</t>
  </si>
  <si>
    <t>securite.gallargues@gmail.com</t>
  </si>
  <si>
    <t>20</t>
  </si>
  <si>
    <t>30125</t>
  </si>
  <si>
    <t>POLICE MUNICIPALE GARONS</t>
  </si>
  <si>
    <t>30128</t>
  </si>
  <si>
    <t>04 66 70 13 13</t>
  </si>
  <si>
    <t>police.municipale@garons.fr</t>
  </si>
  <si>
    <t>21</t>
  </si>
  <si>
    <t>POLICE MUNICIPALE GENERAC</t>
  </si>
  <si>
    <t>30510</t>
  </si>
  <si>
    <t>04 66 01 85 06</t>
  </si>
  <si>
    <t>police.generac@live.fr</t>
  </si>
  <si>
    <t>Gendarmerie</t>
  </si>
  <si>
    <t>GN BERNIS</t>
  </si>
  <si>
    <t>2 Rue Bernard Moal</t>
  </si>
  <si>
    <t>04 66 71 39 10</t>
  </si>
  <si>
    <t>GN BARJAC</t>
  </si>
  <si>
    <t>Lieu-dit Plan Long</t>
  </si>
  <si>
    <t>04 66 24 50 27</t>
  </si>
  <si>
    <t>GN PONT St ESPRIT</t>
  </si>
  <si>
    <t>04 66 39 10 01</t>
  </si>
  <si>
    <t>cob.pont-st-esprit@gendarmerie.interieur.gouv.fr</t>
  </si>
  <si>
    <t>30047</t>
  </si>
  <si>
    <t>GN BOUILLARGUES</t>
  </si>
  <si>
    <t>750 Chemin des Manades</t>
  </si>
  <si>
    <t>04 66 20 12 36</t>
  </si>
  <si>
    <t>cob.bouillargues@gendarmerie.interieur.gouv.fr</t>
  </si>
  <si>
    <t>GN MONFRIN</t>
  </si>
  <si>
    <t>3 Avenue du 8 Mai 1945</t>
  </si>
  <si>
    <t>04 66 57 51 72</t>
  </si>
  <si>
    <t>GN MARGUERITTES</t>
  </si>
  <si>
    <t>04 66 75 39 40</t>
  </si>
  <si>
    <t>bta.marguerittes@gendarmerie.interieur.gouv.fr</t>
  </si>
  <si>
    <t>GN REMOULINS</t>
  </si>
  <si>
    <t>76B Avenue Geoffroy Perret</t>
  </si>
  <si>
    <t>04 66 37 01 11</t>
  </si>
  <si>
    <t>cob.remoulins@gendarmerie.interieur.gouv.fr</t>
  </si>
  <si>
    <t>GN BAGNOLS</t>
  </si>
  <si>
    <t>435 Avenue Roger Salengro</t>
  </si>
  <si>
    <t>04 66 89 60 29</t>
  </si>
  <si>
    <t>GN UZES</t>
  </si>
  <si>
    <t>Avenue Moyse Charas</t>
  </si>
  <si>
    <t>04 66 22 54 66</t>
  </si>
  <si>
    <t>cob.uzes@gendarmerie.interieur.gouv.fr</t>
  </si>
  <si>
    <t>GN LAUDUN L'ARDOISE</t>
  </si>
  <si>
    <t>115 Avenue Victor Schoelcher</t>
  </si>
  <si>
    <t>LAUDUN L'ARDOISE</t>
  </si>
  <si>
    <t>04 66 33 24 26</t>
  </si>
  <si>
    <t>cob.laudun-l-ardoise@gendarmerie.interieur.gouv.fr</t>
  </si>
  <si>
    <t>GN CORNILLON</t>
  </si>
  <si>
    <t>Quartier Saint-Nabor</t>
  </si>
  <si>
    <t>30630</t>
  </si>
  <si>
    <t>04 66 82 20 25</t>
  </si>
  <si>
    <t>30151</t>
  </si>
  <si>
    <t>GN LUSSAN</t>
  </si>
  <si>
    <t>Audabiac</t>
  </si>
  <si>
    <t>30580</t>
  </si>
  <si>
    <t>04 66 72 90 01</t>
  </si>
  <si>
    <t>GN ROCHEFORT DU GARD</t>
  </si>
  <si>
    <t>115 rue Monticelli</t>
  </si>
  <si>
    <t>04 90 25 56 17</t>
  </si>
  <si>
    <t>GN ROQUEMAURE</t>
  </si>
  <si>
    <t>2 Route d'Avignon</t>
  </si>
  <si>
    <t>04 66 82 82 02</t>
  </si>
  <si>
    <t>cob.roquemaure@gendarmerie.interieur.gouv.fr</t>
  </si>
  <si>
    <t>30117</t>
  </si>
  <si>
    <t>GN VILLENEUVE LES AVIGNON</t>
  </si>
  <si>
    <t>GN AIGUES-MORTES</t>
  </si>
  <si>
    <t>27 Chemin d'Esparron</t>
  </si>
  <si>
    <t>04 66 53 67 13</t>
  </si>
  <si>
    <t>GN LE GRAU DU ROI</t>
  </si>
  <si>
    <t>5 Quai Colbert</t>
  </si>
  <si>
    <t>04 66 53 48 00</t>
  </si>
  <si>
    <t>cob.le-grau-du-roi@gendarmerie.interieur.gouv.fr</t>
  </si>
  <si>
    <t>GN AIMARGUES</t>
  </si>
  <si>
    <t>8 Rue du Verger</t>
  </si>
  <si>
    <t>04 66 88 00 15</t>
  </si>
  <si>
    <t>GN VAUVERT</t>
  </si>
  <si>
    <t>40 Rue Combet-Lafont</t>
  </si>
  <si>
    <t>04 66 73 15 20</t>
  </si>
  <si>
    <t>cob.vauvert@gendarmerie.interieur.gouv.fr</t>
  </si>
  <si>
    <t>GN ST GILLES</t>
  </si>
  <si>
    <t>19 Rue des Muscats</t>
  </si>
  <si>
    <t>04 66 87 10 00</t>
  </si>
  <si>
    <t>bta.st.gilles30@gendarmerie.interieur.gouv.fr</t>
  </si>
  <si>
    <t>GN BELLEGARDE</t>
  </si>
  <si>
    <t>200 Rue des Amazones</t>
  </si>
  <si>
    <t>04 66 01 64 81</t>
  </si>
  <si>
    <t>GN SOMMIERES</t>
  </si>
  <si>
    <t>Avenue Raoul Gaussen</t>
  </si>
  <si>
    <t>04 66 80 03 29</t>
  </si>
  <si>
    <t>GN CALVISSON</t>
  </si>
  <si>
    <t>Chemin de Caveyrargues</t>
  </si>
  <si>
    <t>04 66 01 20 07</t>
  </si>
  <si>
    <t>cob.calvisson@gendarmerie.interieur.gouv.fr</t>
  </si>
  <si>
    <t>GN ST JEAN DU GARD</t>
  </si>
  <si>
    <t>04 66 85 30 11</t>
  </si>
  <si>
    <t>GN ST HIPPOLYTE DU FORT</t>
  </si>
  <si>
    <t>Route de Monoblet</t>
  </si>
  <si>
    <t>SAINT HIPPOLYTE DU FORT</t>
  </si>
  <si>
    <t>04 66 77 21 42</t>
  </si>
  <si>
    <t>30140</t>
  </si>
  <si>
    <t>GN LASALLE</t>
  </si>
  <si>
    <t>Rond-point de Cornely</t>
  </si>
  <si>
    <t>30460</t>
  </si>
  <si>
    <t>04 66 85 20 04</t>
  </si>
  <si>
    <t>cob.lasalle@gendarmerie.interieur.gouv.fr</t>
  </si>
  <si>
    <t>30339</t>
  </si>
  <si>
    <t>GN VALLERAUGUE</t>
  </si>
  <si>
    <t>Rue du Colombier</t>
  </si>
  <si>
    <t>30570</t>
  </si>
  <si>
    <t>04 67 82 22 67</t>
  </si>
  <si>
    <t>GN LE VIGAN</t>
  </si>
  <si>
    <t>04 67 81 03 12</t>
  </si>
  <si>
    <t>cob.le-vigan@gendarmerie.interieur.gouv.fr</t>
  </si>
  <si>
    <t>UT VAUVERT</t>
  </si>
  <si>
    <t>04 66 88 25 80</t>
  </si>
  <si>
    <t>UT LE VIGAN</t>
  </si>
  <si>
    <t>04 67 81 02 65</t>
  </si>
  <si>
    <t>UT ALES</t>
  </si>
  <si>
    <t>455 Quai de Bilina</t>
  </si>
  <si>
    <t>04 66 54 79 00</t>
  </si>
  <si>
    <t>UT BESSEGES</t>
  </si>
  <si>
    <t>163 Rue Victor Hugo</t>
  </si>
  <si>
    <t>04 66 25 03 65</t>
  </si>
  <si>
    <t>UT BAGNOLS SUR CEZE</t>
  </si>
  <si>
    <t>590 Avenue Alphonse Daudet</t>
  </si>
  <si>
    <t>04 66 39 66 39</t>
  </si>
  <si>
    <t>CEI Les Angles (RN100, RN580)</t>
  </si>
  <si>
    <t>04 90 95 37 41</t>
  </si>
  <si>
    <t>84078</t>
  </si>
  <si>
    <t>84430</t>
  </si>
  <si>
    <t>MONDRAGON</t>
  </si>
  <si>
    <t>04 90 40 42 42</t>
  </si>
  <si>
    <t>cei-la-croisiere.drc.dirmed@developpement-durable.gouv.fr</t>
  </si>
  <si>
    <t>DIRMED PC NIMES</t>
  </si>
  <si>
    <t>89, rue Weber</t>
  </si>
  <si>
    <t>30907</t>
  </si>
  <si>
    <t>04 66 23 37 40</t>
  </si>
  <si>
    <t>Pc-nimes@developpement-durable.gouv.fr</t>
  </si>
  <si>
    <t>GN SUMENE</t>
  </si>
  <si>
    <t>Route de Ganges</t>
  </si>
  <si>
    <t>04 67 81 30 01</t>
  </si>
  <si>
    <t>30231</t>
  </si>
  <si>
    <t>GN ST ANDRE DE VALBORGNE</t>
  </si>
  <si>
    <t>Le Mas de Fesc</t>
  </si>
  <si>
    <t>30940</t>
  </si>
  <si>
    <t>SAINT ANDRE DE VALBORGNE</t>
  </si>
  <si>
    <t>04 66 60 30 81</t>
  </si>
  <si>
    <t>30332</t>
  </si>
  <si>
    <t>GN TREVES</t>
  </si>
  <si>
    <t>Rue de la Mairie Le Village</t>
  </si>
  <si>
    <t>04 67 82 70 01</t>
  </si>
  <si>
    <t>bta.treves@gendarmerie.interieur.gouv.fr</t>
  </si>
  <si>
    <t>GN GENOLHAC</t>
  </si>
  <si>
    <t>04 66 61 10 63</t>
  </si>
  <si>
    <t>bta.genolhac@gendarmerie.interieur.gouv.fr</t>
  </si>
  <si>
    <t>30010</t>
  </si>
  <si>
    <t>GN ANDUZE</t>
  </si>
  <si>
    <t>04 66 61 70 40</t>
  </si>
  <si>
    <t>cob.anduze@gendarmerie.interieur.gouv.fr</t>
  </si>
  <si>
    <t>GN LEDIGNAN</t>
  </si>
  <si>
    <t>257 Chemin de Mas-Oliviers</t>
  </si>
  <si>
    <t>04 66 83 40 07</t>
  </si>
  <si>
    <t>30284</t>
  </si>
  <si>
    <t>GN ST MARTIN DE VALGALGUES</t>
  </si>
  <si>
    <t>8 Rue Jean Vilar</t>
  </si>
  <si>
    <t>30520</t>
  </si>
  <si>
    <t>SAINT MARTIN DE VALGALGUES</t>
  </si>
  <si>
    <t>04 66 86 00 69</t>
  </si>
  <si>
    <t>GN BESSEGES</t>
  </si>
  <si>
    <t>Quartier du Petit-Villard</t>
  </si>
  <si>
    <t>04 66 25 00 40</t>
  </si>
  <si>
    <t>GN LA GRAND COMBE</t>
  </si>
  <si>
    <t>1110 Quai du 11 Novembre 1918</t>
  </si>
  <si>
    <t>04 66 34 06 08</t>
  </si>
  <si>
    <t>bta.la-grand-combe@gendarmerie.interieur.gouv.fr</t>
  </si>
  <si>
    <t>30281</t>
  </si>
  <si>
    <t>GN ST MAMERT DU GARD</t>
  </si>
  <si>
    <t>278 route de la gare</t>
  </si>
  <si>
    <t>30730</t>
  </si>
  <si>
    <t>SAINT MAMERT DU GARD</t>
  </si>
  <si>
    <t>04 66 81 10 33</t>
  </si>
  <si>
    <t>GN ST AMBROIX</t>
  </si>
  <si>
    <t>04 66 24 00 40</t>
  </si>
  <si>
    <t>cob.st-ambroix@gendarmerie.interieur.gouv.fr</t>
  </si>
  <si>
    <t>GN NIMES</t>
  </si>
  <si>
    <t>04 66 38 50 00</t>
  </si>
  <si>
    <t>ggd30@gendarmerie.interieur.gouv.fr</t>
  </si>
  <si>
    <t>GN ALES</t>
  </si>
  <si>
    <t>2 Avenue du Commandant Viala</t>
  </si>
  <si>
    <t>04 66 86 16 67</t>
  </si>
  <si>
    <t>bta.ales@gendarmerie.interieur.gouv.fr</t>
  </si>
  <si>
    <t>30348</t>
  </si>
  <si>
    <t>GN VEZENOBRES</t>
  </si>
  <si>
    <t>Les Aires</t>
  </si>
  <si>
    <t>30360</t>
  </si>
  <si>
    <t>04 66 83 50 37</t>
  </si>
  <si>
    <t>cob.vezenobres@gendarmerie.interieur.gouv.fr</t>
  </si>
  <si>
    <t>30305</t>
  </si>
  <si>
    <t>GN SALINDRES</t>
  </si>
  <si>
    <t>30340</t>
  </si>
  <si>
    <t>04 66 85 61 22</t>
  </si>
  <si>
    <t>cob.salindres@gendarmerie.interieur.gouv.fr</t>
  </si>
  <si>
    <t>GN ARAMON</t>
  </si>
  <si>
    <t>Avenue Saint-Martin</t>
  </si>
  <si>
    <t>04 66 57 03 53</t>
  </si>
  <si>
    <t>30241</t>
  </si>
  <si>
    <t>GN ST CHAPTES</t>
  </si>
  <si>
    <t>SAINT CHAPTES</t>
  </si>
  <si>
    <t>04 66 81 20 73</t>
  </si>
  <si>
    <t>cob.st-chaptes@gendarmerie.interieur.gouv.fr</t>
  </si>
  <si>
    <t>662619</t>
  </si>
  <si>
    <t>CIS PONT-SAINT-ESPRIT</t>
  </si>
  <si>
    <t>04 66 39 60 18</t>
  </si>
  <si>
    <t>pse-cdc@sdis30.fr</t>
  </si>
  <si>
    <t>COMMUNES</t>
  </si>
  <si>
    <t>BV</t>
  </si>
  <si>
    <t>CONFL</t>
  </si>
  <si>
    <t>Nb_services</t>
  </si>
  <si>
    <t>mairie</t>
  </si>
  <si>
    <t>police</t>
  </si>
  <si>
    <t>gendarmerie</t>
  </si>
  <si>
    <t>pompiers</t>
  </si>
  <si>
    <t>UT CG30</t>
  </si>
  <si>
    <t>DIRMED</t>
  </si>
  <si>
    <t>TF</t>
  </si>
  <si>
    <t>F</t>
  </si>
  <si>
    <t>M</t>
  </si>
  <si>
    <t>% services ZI/services</t>
  </si>
  <si>
    <t>Gardon</t>
  </si>
  <si>
    <t>Vidourle</t>
  </si>
  <si>
    <t>Camargue</t>
  </si>
  <si>
    <t>rhône+vistre+ vidourle</t>
  </si>
  <si>
    <t>Vistre</t>
  </si>
  <si>
    <t>vistre+vidourle</t>
  </si>
  <si>
    <t xml:space="preserve">AIGUEZE                  </t>
  </si>
  <si>
    <t xml:space="preserve"> Ardèche</t>
  </si>
  <si>
    <t xml:space="preserve">AIMARGUES                </t>
  </si>
  <si>
    <t xml:space="preserve">ALES                     </t>
  </si>
  <si>
    <t xml:space="preserve">ALLEGRE LES FUMADES                 </t>
  </si>
  <si>
    <t>Cèze</t>
  </si>
  <si>
    <t xml:space="preserve">ALZON                    </t>
  </si>
  <si>
    <t xml:space="preserve">Hérault </t>
  </si>
  <si>
    <t xml:space="preserve">ANDUZE                   </t>
  </si>
  <si>
    <t xml:space="preserve">ANGLES (LES)           </t>
  </si>
  <si>
    <t xml:space="preserve">Rhône </t>
  </si>
  <si>
    <t xml:space="preserve">ARAMON                   </t>
  </si>
  <si>
    <t>Rhône</t>
  </si>
  <si>
    <t>gardon+rhône</t>
  </si>
  <si>
    <t xml:space="preserve">ARGILLIERS               </t>
  </si>
  <si>
    <t>ARPAILLARGUES ET AUREILLAC</t>
  </si>
  <si>
    <t xml:space="preserve">ARPHY                    </t>
  </si>
  <si>
    <t>hérault+tarn</t>
  </si>
  <si>
    <t xml:space="preserve">ARRE                     </t>
  </si>
  <si>
    <t xml:space="preserve">ARRIGAS                  </t>
  </si>
  <si>
    <t>Hérault</t>
  </si>
  <si>
    <t xml:space="preserve">ASPERES                  </t>
  </si>
  <si>
    <t xml:space="preserve">AUBAIS                   </t>
  </si>
  <si>
    <t xml:space="preserve">AUBORD                   </t>
  </si>
  <si>
    <t xml:space="preserve">AUBUSSARGUES             </t>
  </si>
  <si>
    <t xml:space="preserve">AUJAC                    </t>
  </si>
  <si>
    <t xml:space="preserve">AUJARGUES                </t>
  </si>
  <si>
    <t xml:space="preserve">AULAS                    </t>
  </si>
  <si>
    <t xml:space="preserve">AUMESSAS                 </t>
  </si>
  <si>
    <t xml:space="preserve">AVEZE                    </t>
  </si>
  <si>
    <t xml:space="preserve">BAGARD                   </t>
  </si>
  <si>
    <t xml:space="preserve">BAGNOLS SUR CEZE         </t>
  </si>
  <si>
    <t xml:space="preserve">BARJAC                   </t>
  </si>
  <si>
    <t>cèze+ardèche</t>
  </si>
  <si>
    <t xml:space="preserve">BARON                    </t>
  </si>
  <si>
    <t xml:space="preserve">BASTIDE D'ENGRAS (LA)    </t>
  </si>
  <si>
    <t xml:space="preserve">BEAUCAIRE                </t>
  </si>
  <si>
    <t xml:space="preserve">BEAUVOISIN               </t>
  </si>
  <si>
    <t>rhône+vistre</t>
  </si>
  <si>
    <t xml:space="preserve">BELLEGARDE               </t>
  </si>
  <si>
    <t xml:space="preserve">BELVEZET                 </t>
  </si>
  <si>
    <t xml:space="preserve">BERNIS                   </t>
  </si>
  <si>
    <t xml:space="preserve">BESSEGES          </t>
  </si>
  <si>
    <t xml:space="preserve">BEZ ET ESPARON           </t>
  </si>
  <si>
    <t xml:space="preserve">BEZOUCE                  </t>
  </si>
  <si>
    <t xml:space="preserve">BLANDAS                  </t>
  </si>
  <si>
    <t xml:space="preserve">BLAUZAC                  </t>
  </si>
  <si>
    <t xml:space="preserve">BOISSET ET GAUJAC        </t>
  </si>
  <si>
    <t xml:space="preserve">BOISSIERES               </t>
  </si>
  <si>
    <t xml:space="preserve">BONNEVAUX                </t>
  </si>
  <si>
    <t xml:space="preserve">BORDEZAC                 </t>
  </si>
  <si>
    <t xml:space="preserve">BOUCOIRAN ET NOZIERES    </t>
  </si>
  <si>
    <t xml:space="preserve">BOUILLARGUES             </t>
  </si>
  <si>
    <t xml:space="preserve">BOUQUET                  </t>
  </si>
  <si>
    <t xml:space="preserve">BOURDIC                  </t>
  </si>
  <si>
    <t xml:space="preserve">BRAGASSARGUES            </t>
  </si>
  <si>
    <t xml:space="preserve">BRANOUX LES TAILLADES    </t>
  </si>
  <si>
    <t xml:space="preserve">BRIGNON                  </t>
  </si>
  <si>
    <t xml:space="preserve">BROUZET LES ALES         </t>
  </si>
  <si>
    <t xml:space="preserve">BROUZET LES QUISSAC      </t>
  </si>
  <si>
    <t xml:space="preserve">BRUGUIERE (LA)            </t>
  </si>
  <si>
    <t xml:space="preserve">CABRIERES                </t>
  </si>
  <si>
    <t xml:space="preserve">CADIERE ET CAMBO (LA)      </t>
  </si>
  <si>
    <t xml:space="preserve">CAILAR (LE)               </t>
  </si>
  <si>
    <t xml:space="preserve">CAISSARGUES              </t>
  </si>
  <si>
    <t xml:space="preserve">CALMETTE (LA)             </t>
  </si>
  <si>
    <t xml:space="preserve">CALVISSON                </t>
  </si>
  <si>
    <t xml:space="preserve">CAMPESTRE ET LUC         </t>
  </si>
  <si>
    <t xml:space="preserve">CANAULES ET ARGENTIERES  </t>
  </si>
  <si>
    <t xml:space="preserve">CANNES ET CLAIRAN        </t>
  </si>
  <si>
    <t xml:space="preserve">CAPELLE ET MASMOLENE (LA)  </t>
  </si>
  <si>
    <t>gardon+cèze</t>
  </si>
  <si>
    <t xml:space="preserve">CARDET                   </t>
  </si>
  <si>
    <t xml:space="preserve">CARNAS                   </t>
  </si>
  <si>
    <t xml:space="preserve">CARSAN                   </t>
  </si>
  <si>
    <t>rhône+ardèche</t>
  </si>
  <si>
    <t xml:space="preserve">CASSAGNOLES              </t>
  </si>
  <si>
    <t xml:space="preserve">CASTELNAU VALENCE        </t>
  </si>
  <si>
    <t xml:space="preserve">CASTILLON DU GARD        </t>
  </si>
  <si>
    <t xml:space="preserve">CAUSSE BEGON             </t>
  </si>
  <si>
    <t xml:space="preserve"> Tarn</t>
  </si>
  <si>
    <t xml:space="preserve">CAVEIRAC               </t>
  </si>
  <si>
    <t xml:space="preserve">CAVILLARGUES             </t>
  </si>
  <si>
    <t xml:space="preserve">CENDRAS                  </t>
  </si>
  <si>
    <t xml:space="preserve">CHAMBON                  </t>
  </si>
  <si>
    <t xml:space="preserve">CHAMBORIGAUD             </t>
  </si>
  <si>
    <t xml:space="preserve">CHUSCLAN                 </t>
  </si>
  <si>
    <t>rhône+cèze</t>
  </si>
  <si>
    <t xml:space="preserve">CLARENSAC                </t>
  </si>
  <si>
    <t>gardon+vistre</t>
  </si>
  <si>
    <t xml:space="preserve">CODOGNAN                 </t>
  </si>
  <si>
    <t xml:space="preserve">CODOLET                  </t>
  </si>
  <si>
    <t xml:space="preserve">COLLIAS                  </t>
  </si>
  <si>
    <t xml:space="preserve">COLLORGUES               </t>
  </si>
  <si>
    <t xml:space="preserve">COLOGNAC                 </t>
  </si>
  <si>
    <t xml:space="preserve">COMBAS                   </t>
  </si>
  <si>
    <t xml:space="preserve">COMPS                    </t>
  </si>
  <si>
    <t xml:space="preserve">CONCOULES                </t>
  </si>
  <si>
    <t xml:space="preserve">CONGENIES                </t>
  </si>
  <si>
    <t xml:space="preserve">CONNAUX                  </t>
  </si>
  <si>
    <t xml:space="preserve">CONQUEYRAC               </t>
  </si>
  <si>
    <t xml:space="preserve">CORBES                   </t>
  </si>
  <si>
    <t xml:space="preserve">CORCONNE                 </t>
  </si>
  <si>
    <t xml:space="preserve">CORNILLON                </t>
  </si>
  <si>
    <t xml:space="preserve">COURRY                   </t>
  </si>
  <si>
    <t xml:space="preserve">CRESPIAN                 </t>
  </si>
  <si>
    <t xml:space="preserve">CROS                     </t>
  </si>
  <si>
    <t xml:space="preserve">CRUVIERS LASCOURS        </t>
  </si>
  <si>
    <t xml:space="preserve">DEAUX                    </t>
  </si>
  <si>
    <t xml:space="preserve">DIONS                    </t>
  </si>
  <si>
    <t xml:space="preserve">DOMAZAN                  </t>
  </si>
  <si>
    <t xml:space="preserve">DOMESSARGUES             </t>
  </si>
  <si>
    <t>gardon+vidourle</t>
  </si>
  <si>
    <t xml:space="preserve">DOURBIES                 </t>
  </si>
  <si>
    <t>Tarn</t>
  </si>
  <si>
    <t xml:space="preserve">DURFORT ET ST MARTIN DE  </t>
  </si>
  <si>
    <t xml:space="preserve">ESTEZARGUES              </t>
  </si>
  <si>
    <t xml:space="preserve">ESTRECHURE (L')             </t>
  </si>
  <si>
    <t xml:space="preserve">EUZET                    </t>
  </si>
  <si>
    <t xml:space="preserve">FLAUX                    </t>
  </si>
  <si>
    <t xml:space="preserve">FOISSAC                  </t>
  </si>
  <si>
    <t xml:space="preserve">FONS OUTRE GARDON        </t>
  </si>
  <si>
    <t xml:space="preserve">FONS SUR LUSSAN          </t>
  </si>
  <si>
    <t xml:space="preserve">FONTANES                 </t>
  </si>
  <si>
    <t xml:space="preserve">FONTARECHES              </t>
  </si>
  <si>
    <t xml:space="preserve">FOURNES                  </t>
  </si>
  <si>
    <t xml:space="preserve">FOURQUES                 </t>
  </si>
  <si>
    <t xml:space="preserve">FRESSAC                  </t>
  </si>
  <si>
    <t xml:space="preserve">GAGNIERES                </t>
  </si>
  <si>
    <t xml:space="preserve">GAILHAN                  </t>
  </si>
  <si>
    <t xml:space="preserve">GAJAN                    </t>
  </si>
  <si>
    <t xml:space="preserve">GALLARGUES LE MONTUEUX   </t>
  </si>
  <si>
    <t xml:space="preserve">GARN (LE)                  </t>
  </si>
  <si>
    <t xml:space="preserve">GARONS                   </t>
  </si>
  <si>
    <t xml:space="preserve">GARRIGUES SAINTE EULALIE </t>
  </si>
  <si>
    <t xml:space="preserve">GAUJAC                   </t>
  </si>
  <si>
    <t xml:space="preserve">GENERAC                  </t>
  </si>
  <si>
    <t>vistre+rhone</t>
  </si>
  <si>
    <t xml:space="preserve">GENERARGUES              </t>
  </si>
  <si>
    <t xml:space="preserve">GENOLHAC                 </t>
  </si>
  <si>
    <t xml:space="preserve">GOUDARGUES               </t>
  </si>
  <si>
    <t xml:space="preserve">GRAND COMBE (LA)           </t>
  </si>
  <si>
    <t xml:space="preserve">GRAU DU ROI (LE)           </t>
  </si>
  <si>
    <t>rhône+vidourle</t>
  </si>
  <si>
    <t xml:space="preserve">ISSIRAC                  </t>
  </si>
  <si>
    <t xml:space="preserve">JONQUIERES SAINT VINCENT </t>
  </si>
  <si>
    <t xml:space="preserve">JUNAS                    </t>
  </si>
  <si>
    <t xml:space="preserve">LAMELOUZE                </t>
  </si>
  <si>
    <t xml:space="preserve">LANGLADE                 </t>
  </si>
  <si>
    <t xml:space="preserve">LANUEJOLS                </t>
  </si>
  <si>
    <t xml:space="preserve">LASALLE                  </t>
  </si>
  <si>
    <t xml:space="preserve">LAVAL PRADEL             </t>
  </si>
  <si>
    <t xml:space="preserve">LAVAL SAINT ROMAN        </t>
  </si>
  <si>
    <t>Ardèche</t>
  </si>
  <si>
    <t xml:space="preserve">LECQUES                  </t>
  </si>
  <si>
    <t xml:space="preserve">LEDENON                  </t>
  </si>
  <si>
    <t xml:space="preserve">LEDIGNAN                 </t>
  </si>
  <si>
    <t xml:space="preserve">LEZAN                    </t>
  </si>
  <si>
    <t xml:space="preserve">LIOUC                    </t>
  </si>
  <si>
    <t xml:space="preserve">LIRAC                    </t>
  </si>
  <si>
    <t xml:space="preserve">LOGRIAN FLORIAN          </t>
  </si>
  <si>
    <t xml:space="preserve">LUSSAN                   </t>
  </si>
  <si>
    <t xml:space="preserve">MAGES (LES)                </t>
  </si>
  <si>
    <t xml:space="preserve">MALONS ET ELZE           </t>
  </si>
  <si>
    <t xml:space="preserve">MANDAGOUT                </t>
  </si>
  <si>
    <t xml:space="preserve">MANDUEL                  </t>
  </si>
  <si>
    <t xml:space="preserve">MARGUERITTES             </t>
  </si>
  <si>
    <t xml:space="preserve">MARTIGNARGUES            </t>
  </si>
  <si>
    <t xml:space="preserve">MARTINET (LE)              </t>
  </si>
  <si>
    <t xml:space="preserve">MARUEJOLS LES GARDON     </t>
  </si>
  <si>
    <t xml:space="preserve">MASSANES                 </t>
  </si>
  <si>
    <t xml:space="preserve">MASSILLARGUES ATTUECH    </t>
  </si>
  <si>
    <t xml:space="preserve">MAURESSARGUES            </t>
  </si>
  <si>
    <t xml:space="preserve">MEJANNES LE CLAP         </t>
  </si>
  <si>
    <t xml:space="preserve">MEJANNES LES ALES        </t>
  </si>
  <si>
    <t xml:space="preserve">MEYNES                   </t>
  </si>
  <si>
    <t xml:space="preserve">MEYRANNES                </t>
  </si>
  <si>
    <t xml:space="preserve">MIALET                   </t>
  </si>
  <si>
    <t xml:space="preserve">MILHAUD                  </t>
  </si>
  <si>
    <t xml:space="preserve">MOLIERES CAVAILLAC       </t>
  </si>
  <si>
    <t xml:space="preserve">MOLIERES SUR CEZE        </t>
  </si>
  <si>
    <t xml:space="preserve">MONOBLET                 </t>
  </si>
  <si>
    <t xml:space="preserve">MONS                     </t>
  </si>
  <si>
    <t xml:space="preserve">MONTAGNAC                </t>
  </si>
  <si>
    <t xml:space="preserve">MONTAREN ET SAINT MEDIER </t>
  </si>
  <si>
    <t xml:space="preserve">MONTCLUS                 </t>
  </si>
  <si>
    <t xml:space="preserve">MONTDARDIER              </t>
  </si>
  <si>
    <t xml:space="preserve">MONTEILS                 </t>
  </si>
  <si>
    <t xml:space="preserve">MONTFAUCON               </t>
  </si>
  <si>
    <t xml:space="preserve">MONTFRIN                 </t>
  </si>
  <si>
    <t xml:space="preserve">MONTIGNARGUES            </t>
  </si>
  <si>
    <t xml:space="preserve">MONTMIRAT                </t>
  </si>
  <si>
    <t xml:space="preserve">MONTPEZAT                </t>
  </si>
  <si>
    <t xml:space="preserve">MOULEZAN                 </t>
  </si>
  <si>
    <t xml:space="preserve">MOUSSAC                  </t>
  </si>
  <si>
    <t xml:space="preserve">MUS                      </t>
  </si>
  <si>
    <t xml:space="preserve">NAGES ET SOLORGUES       </t>
  </si>
  <si>
    <t xml:space="preserve">NAVACELLES               </t>
  </si>
  <si>
    <t xml:space="preserve">NERS                     </t>
  </si>
  <si>
    <t xml:space="preserve">NIMES                    </t>
  </si>
  <si>
    <t xml:space="preserve">ORSAN                    </t>
  </si>
  <si>
    <t xml:space="preserve">ORTHOUX SERIGNAC QUILHAN </t>
  </si>
  <si>
    <t xml:space="preserve">PARIGNARGUES             </t>
  </si>
  <si>
    <t xml:space="preserve">PEYREMALE                </t>
  </si>
  <si>
    <t xml:space="preserve">PEYROLLES                </t>
  </si>
  <si>
    <t xml:space="preserve">PIN (LE)                   </t>
  </si>
  <si>
    <t xml:space="preserve">PLANS (LES)                </t>
  </si>
  <si>
    <t xml:space="preserve">PLANTIERS (LES)          </t>
  </si>
  <si>
    <t xml:space="preserve">POMMIERS                 </t>
  </si>
  <si>
    <t xml:space="preserve">POMPIGNAN                </t>
  </si>
  <si>
    <t xml:space="preserve">PONT SAINT ESPRIT        </t>
  </si>
  <si>
    <t xml:space="preserve">PONTEILS ET BRESIS       </t>
  </si>
  <si>
    <t xml:space="preserve">PORTES                   </t>
  </si>
  <si>
    <t xml:space="preserve">POTELIERES               </t>
  </si>
  <si>
    <t xml:space="preserve">POUGNADORESSE            </t>
  </si>
  <si>
    <t xml:space="preserve">POULX                    </t>
  </si>
  <si>
    <t xml:space="preserve">POUZILHAC                </t>
  </si>
  <si>
    <t xml:space="preserve">PUECHREDON               </t>
  </si>
  <si>
    <t xml:space="preserve">PUJAUT                   </t>
  </si>
  <si>
    <t xml:space="preserve">QUISSAC                  </t>
  </si>
  <si>
    <t xml:space="preserve">REDESSAN                 </t>
  </si>
  <si>
    <t xml:space="preserve">REMOULINS                </t>
  </si>
  <si>
    <t xml:space="preserve">REVENS                   </t>
  </si>
  <si>
    <t xml:space="preserve">RIBAUTE LES TAVERNES     </t>
  </si>
  <si>
    <t xml:space="preserve">RIVIERES                 </t>
  </si>
  <si>
    <t xml:space="preserve">ROBIAC ROCHESSADOULE     </t>
  </si>
  <si>
    <t xml:space="preserve">ROCHEFORT DU GARD        </t>
  </si>
  <si>
    <t xml:space="preserve">ROCHEGUDE                </t>
  </si>
  <si>
    <t xml:space="preserve">RODILHAN                 </t>
  </si>
  <si>
    <t xml:space="preserve">ROGUES                   </t>
  </si>
  <si>
    <t xml:space="preserve">ROQUEDUR                 </t>
  </si>
  <si>
    <t xml:space="preserve">ROQUEMAURE               </t>
  </si>
  <si>
    <t xml:space="preserve">ROUSSON                  </t>
  </si>
  <si>
    <t xml:space="preserve">ROUVIERE (LA)              </t>
  </si>
  <si>
    <t xml:space="preserve">SABRAN                   </t>
  </si>
  <si>
    <t xml:space="preserve">SAINT ALEXANDRE          </t>
  </si>
  <si>
    <t xml:space="preserve">SAINT AMBROIX            </t>
  </si>
  <si>
    <t xml:space="preserve">SAINT ANDRE DE MAJENCOULES  </t>
  </si>
  <si>
    <t xml:space="preserve">SAINT ANDRE DE ROQUEPERTUIS </t>
  </si>
  <si>
    <t xml:space="preserve">SAINT ANDRE DE VALBORGNE    </t>
  </si>
  <si>
    <t xml:space="preserve">SAINT ANDRE D'OLERARGUES    </t>
  </si>
  <si>
    <t xml:space="preserve">SAINT BAUZELY            </t>
  </si>
  <si>
    <t xml:space="preserve">SAINT BENEZET            </t>
  </si>
  <si>
    <t xml:space="preserve">SAINT BONNET DE SALENDRINQUE </t>
  </si>
  <si>
    <t xml:space="preserve">SAINT BONNET DU GARD     </t>
  </si>
  <si>
    <t xml:space="preserve">SAINT BRES               </t>
  </si>
  <si>
    <t xml:space="preserve">SAINT BRESSON            </t>
  </si>
  <si>
    <t xml:space="preserve">SAINT CESAIRE DE GAUZIGNAN  </t>
  </si>
  <si>
    <t xml:space="preserve">SAINT CHAPTES            </t>
  </si>
  <si>
    <t xml:space="preserve">SAINT CHRISTOL DE RODIERES  </t>
  </si>
  <si>
    <t xml:space="preserve">SAINT CHRISTOL LES ALES  </t>
  </si>
  <si>
    <t xml:space="preserve">SAINT CLEMENT            </t>
  </si>
  <si>
    <t xml:space="preserve">SAINT COMES ET MARUEJOLS  </t>
  </si>
  <si>
    <t xml:space="preserve">SAINT DENIS              </t>
  </si>
  <si>
    <t xml:space="preserve">SAINT DEZERY             </t>
  </si>
  <si>
    <t xml:space="preserve">SAINT DIONISY            </t>
  </si>
  <si>
    <t xml:space="preserve">SAINT ETIENNE DE L'OLM   </t>
  </si>
  <si>
    <t xml:space="preserve">SAINT ETIENNE DES SORTS  </t>
  </si>
  <si>
    <t xml:space="preserve">SAINT FELIX DE PALLIERES </t>
  </si>
  <si>
    <t xml:space="preserve">SAINT FLORENT SUR AUZONNET  </t>
  </si>
  <si>
    <t xml:space="preserve">SAINT GENIES DE COMOLAS  </t>
  </si>
  <si>
    <t xml:space="preserve">SAINT GENIES DE MALGOIRES   </t>
  </si>
  <si>
    <t xml:space="preserve">SAINT GERVAIS            </t>
  </si>
  <si>
    <t xml:space="preserve">SAINT GERVASY            </t>
  </si>
  <si>
    <t xml:space="preserve">SAINT GILLES             </t>
  </si>
  <si>
    <t xml:space="preserve">SAINT HILAIRE DE BRETHMAS   </t>
  </si>
  <si>
    <t xml:space="preserve">SAINT HILAIRE D'OZILHAN  </t>
  </si>
  <si>
    <t xml:space="preserve">SAINT HIPPOLYTE DE CATON </t>
  </si>
  <si>
    <t xml:space="preserve">SAINT HIPPOLYTE DE MONTAIGU </t>
  </si>
  <si>
    <t xml:space="preserve">SAINT HIPPOLYTE DU FORT  </t>
  </si>
  <si>
    <t xml:space="preserve">SAINT JEAN DE CEYRARGUES </t>
  </si>
  <si>
    <t xml:space="preserve">SAINT JEAN DE CRIEULON   </t>
  </si>
  <si>
    <t>SAINT JEAN DE MARUEJOLS</t>
  </si>
  <si>
    <t xml:space="preserve">SAINT JEAN DE SERRES     </t>
  </si>
  <si>
    <t xml:space="preserve">SAINT JEAN DE VALERISCLE </t>
  </si>
  <si>
    <t xml:space="preserve">SAINT JEAN DU GARD       </t>
  </si>
  <si>
    <t xml:space="preserve">SAINT JEAN DU PIN        </t>
  </si>
  <si>
    <t xml:space="preserve">SAINT JULIEN DE CASSAGNAS   </t>
  </si>
  <si>
    <t xml:space="preserve">SAINT JULIEN DE LA NEF   </t>
  </si>
  <si>
    <t xml:space="preserve">SAINT JULIEN DE PEYROLAS </t>
  </si>
  <si>
    <t xml:space="preserve">SAINT JULIEN LES ROSIERS </t>
  </si>
  <si>
    <t xml:space="preserve">SAINT JUST ET VACQUIERES </t>
  </si>
  <si>
    <t xml:space="preserve">SAINT LAURENT D'AIGOUZE  </t>
  </si>
  <si>
    <t xml:space="preserve">SAINT LAURENT DE CARNOLS </t>
  </si>
  <si>
    <t xml:space="preserve">SAINT LAURENT DES ARBRES </t>
  </si>
  <si>
    <t xml:space="preserve">SAINT LAURENT LA VERNEDE </t>
  </si>
  <si>
    <t xml:space="preserve">SAINT LAURENT LE MINIER  </t>
  </si>
  <si>
    <t xml:space="preserve">SAINT MAMERT DU GARD     </t>
  </si>
  <si>
    <t xml:space="preserve">SAINT MARCEL DE CAREIRET </t>
  </si>
  <si>
    <t xml:space="preserve">SAINT MARTIAL            </t>
  </si>
  <si>
    <t xml:space="preserve">SAINT MARTIN DE VALGALGUES  </t>
  </si>
  <si>
    <t>SAINT MAURICE DE CAZEVIEILLE</t>
  </si>
  <si>
    <t xml:space="preserve">SAINT MAXIMIN            </t>
  </si>
  <si>
    <t xml:space="preserve">SAINT MICHEL D'EUZET     </t>
  </si>
  <si>
    <t xml:space="preserve">SAINT NAZAIRE            </t>
  </si>
  <si>
    <t xml:space="preserve">SAINT NAZAIRE DES GARDIES   </t>
  </si>
  <si>
    <t xml:space="preserve">SAINT PAUL LA COSTE      </t>
  </si>
  <si>
    <t xml:space="preserve">SAINT PAUL LES FONTS     </t>
  </si>
  <si>
    <t xml:space="preserve">SAINT PAULET DE CAISSON  </t>
  </si>
  <si>
    <t xml:space="preserve">SAINT PONS LA CALM       </t>
  </si>
  <si>
    <t xml:space="preserve">SAINT PRIVAT DE CHAMPCLOS   </t>
  </si>
  <si>
    <t xml:space="preserve">SAINT PRIVAT DES VIEUX   </t>
  </si>
  <si>
    <t xml:space="preserve">SAINT QUENTIN LA POTERIE </t>
  </si>
  <si>
    <t xml:space="preserve">SAINT ROMAN DE CODIERES  </t>
  </si>
  <si>
    <t>hérault+vidourle</t>
  </si>
  <si>
    <t xml:space="preserve">SAINT SAUVEUR CAMPRIEU   </t>
  </si>
  <si>
    <t>SAINT SEBASTIEN D'AIGREFEUILLE</t>
  </si>
  <si>
    <t xml:space="preserve">SAINT SIFFRET            </t>
  </si>
  <si>
    <t xml:space="preserve">SAINT THEODORIT          </t>
  </si>
  <si>
    <t xml:space="preserve">SAINT VICTOR DE MALCAP   </t>
  </si>
  <si>
    <t xml:space="preserve">SAINT VICTOR DES OULES   </t>
  </si>
  <si>
    <t xml:space="preserve">SAINT VICTOR LA COSTE    </t>
  </si>
  <si>
    <t xml:space="preserve">SAINTE ANASTASIE         </t>
  </si>
  <si>
    <t xml:space="preserve">SAINTE CECILE D'ANDORGE  </t>
  </si>
  <si>
    <t xml:space="preserve">SAINTE CROIX DE CADERLE  </t>
  </si>
  <si>
    <t xml:space="preserve">SALAZAC                  </t>
  </si>
  <si>
    <t xml:space="preserve">SALINDRES                </t>
  </si>
  <si>
    <t xml:space="preserve">SALINELLES               </t>
  </si>
  <si>
    <t xml:space="preserve">SALLES DU GARDON (LES)    </t>
  </si>
  <si>
    <t xml:space="preserve">SANILHAC ET SAGRIES      </t>
  </si>
  <si>
    <t xml:space="preserve">SARDAN                   </t>
  </si>
  <si>
    <t xml:space="preserve">SAUMANE </t>
  </si>
  <si>
    <t xml:space="preserve">SAUVE                    </t>
  </si>
  <si>
    <t xml:space="preserve">SAUVETERRE               </t>
  </si>
  <si>
    <t xml:space="preserve">SAUZET                   </t>
  </si>
  <si>
    <t xml:space="preserve">SAVIGNARGUES             </t>
  </si>
  <si>
    <t xml:space="preserve">SAZE                     </t>
  </si>
  <si>
    <t xml:space="preserve">SENECHAS                 </t>
  </si>
  <si>
    <t xml:space="preserve">SERNHAC                  </t>
  </si>
  <si>
    <t xml:space="preserve">SERVAS                   </t>
  </si>
  <si>
    <t xml:space="preserve">SERVIERS ET LABAUME      </t>
  </si>
  <si>
    <t xml:space="preserve">SEYNES                   </t>
  </si>
  <si>
    <t xml:space="preserve">SOMMIERES                </t>
  </si>
  <si>
    <t xml:space="preserve">SOUDORGUES               </t>
  </si>
  <si>
    <t xml:space="preserve">SOUSTELLE                </t>
  </si>
  <si>
    <t xml:space="preserve">SOUVIGNARGUES            </t>
  </si>
  <si>
    <t xml:space="preserve">SUMENE                   </t>
  </si>
  <si>
    <t xml:space="preserve">TAVEL                    </t>
  </si>
  <si>
    <t xml:space="preserve">THARAUX                  </t>
  </si>
  <si>
    <t xml:space="preserve">THEZIERS                 </t>
  </si>
  <si>
    <t xml:space="preserve">THOIRAS                  </t>
  </si>
  <si>
    <t xml:space="preserve">TORNAC                   </t>
  </si>
  <si>
    <t xml:space="preserve">TRESQUES                 </t>
  </si>
  <si>
    <t xml:space="preserve">TREVES                   </t>
  </si>
  <si>
    <t xml:space="preserve">UCHAUD                   </t>
  </si>
  <si>
    <t xml:space="preserve">UZES                     </t>
  </si>
  <si>
    <t xml:space="preserve">VABRES                   </t>
  </si>
  <si>
    <t xml:space="preserve">VALLABREGUES             </t>
  </si>
  <si>
    <t>Rhône / Ardèche</t>
  </si>
  <si>
    <t xml:space="preserve">VALLABRIX                </t>
  </si>
  <si>
    <t xml:space="preserve">VALLERARGUES             </t>
  </si>
  <si>
    <t xml:space="preserve">VALLIGUIERES             </t>
  </si>
  <si>
    <t xml:space="preserve">VAUVERT                  </t>
  </si>
  <si>
    <t xml:space="preserve">VENEJAN                  </t>
  </si>
  <si>
    <t xml:space="preserve">VERFEUIL                 </t>
  </si>
  <si>
    <t xml:space="preserve">VERGEZE                  </t>
  </si>
  <si>
    <t xml:space="preserve">VERS PONT DU GARD        </t>
  </si>
  <si>
    <t xml:space="preserve">VESTRIC ET CANDIAC       </t>
  </si>
  <si>
    <t xml:space="preserve">VEZENOBRES               </t>
  </si>
  <si>
    <t xml:space="preserve">VIC LE FESQ              </t>
  </si>
  <si>
    <t xml:space="preserve">VIGAN (LE)                 </t>
  </si>
  <si>
    <t xml:space="preserve">VILLENEUVE LES AVIGNON   </t>
  </si>
  <si>
    <t xml:space="preserve">VILLEVIEILLE             </t>
  </si>
  <si>
    <t xml:space="preserve">VISSEC                   </t>
  </si>
  <si>
    <t>TOTAL GARD</t>
  </si>
  <si>
    <t>services administratifs et opérationnels</t>
  </si>
  <si>
    <t>bassin versant</t>
  </si>
  <si>
    <t>Nb services</t>
  </si>
  <si>
    <t>Nb mairies</t>
  </si>
  <si>
    <t>nb poste de police</t>
  </si>
  <si>
    <t>nb poste de gendamerie</t>
  </si>
  <si>
    <t>nb casernes pompiers</t>
  </si>
  <si>
    <t>nb services routes (DIRMED + UTCD30)</t>
  </si>
  <si>
    <t>nb services en zone inondable</t>
  </si>
  <si>
    <t>% services en ZI / total services</t>
  </si>
  <si>
    <t>Gardons</t>
  </si>
  <si>
    <t>Vistre - Rhony</t>
  </si>
  <si>
    <t>Tarn - Dourbie</t>
  </si>
  <si>
    <t>GARD</t>
  </si>
  <si>
    <t>aléa très fort et fort</t>
  </si>
  <si>
    <t>aléa modéré</t>
  </si>
  <si>
    <t>aléa résiduel</t>
  </si>
  <si>
    <t>aléa indifférencié</t>
  </si>
  <si>
    <t>hors zone inondable</t>
  </si>
  <si>
    <t>total en ZI</t>
  </si>
  <si>
    <t>total</t>
  </si>
  <si>
    <t>types de services</t>
  </si>
  <si>
    <t>% en ZI</t>
  </si>
  <si>
    <t>tout type de service</t>
  </si>
  <si>
    <t>Hors ZI</t>
  </si>
  <si>
    <t>En ZI</t>
  </si>
  <si>
    <t>Rés</t>
  </si>
  <si>
    <t>Ruis</t>
  </si>
  <si>
    <t>Indif</t>
  </si>
  <si>
    <t>Mme LEBEAU Irène</t>
  </si>
  <si>
    <t>Ruissellement</t>
  </si>
  <si>
    <t>Très Fort</t>
  </si>
  <si>
    <t>Fort</t>
  </si>
  <si>
    <t>Modéré</t>
  </si>
  <si>
    <t>Résduel</t>
  </si>
  <si>
    <t>Indifférencié</t>
  </si>
  <si>
    <t>en ZI</t>
  </si>
  <si>
    <t>INSEE</t>
  </si>
  <si>
    <t>Vidourle + Vistre + Rhône</t>
  </si>
  <si>
    <t>Lundi 9h-12h /  13h30-17h30
Mardi au Jeudi 8h-12h /13h30-17h30
Vendredi 8h à 12h</t>
  </si>
  <si>
    <t>BREAU MARS</t>
  </si>
  <si>
    <t xml:space="preserve">LAUDUN L'ARDOISE              </t>
  </si>
  <si>
    <t>ROQUE SUR CEZE (LA)</t>
  </si>
  <si>
    <t xml:space="preserve">VERNAREDE (LA)          </t>
  </si>
  <si>
    <t>Place du Jeu de Pomme 30760 Aiguèze</t>
  </si>
  <si>
    <t>8 boulevard Fanfonne Guillerme</t>
  </si>
  <si>
    <t>Vidourle + Vistre</t>
  </si>
  <si>
    <t>9 place de l'Hôtel de ville BP 40345 30115 Alès</t>
  </si>
  <si>
    <t>CG30 - Unité territoriale</t>
  </si>
  <si>
    <t>ALLEGRE LES FUMADES</t>
  </si>
  <si>
    <t>Mme COSTE Geneviève</t>
  </si>
  <si>
    <t>Avenue des Thermes La maison de l'Eau 30500 Allègre-Les-Fumades</t>
  </si>
  <si>
    <t>Mme BLANC Geneviève</t>
  </si>
  <si>
    <t>70 allée du château</t>
  </si>
  <si>
    <t>Boulevard des Carrières</t>
  </si>
  <si>
    <t>16, rue des Mousselières</t>
  </si>
  <si>
    <t>Gardons + Rhône</t>
  </si>
  <si>
    <t>M DAUTREPPE Gérard</t>
  </si>
  <si>
    <t>Place Pierre Mendès-France 30700 Arpaillargues et Aureilhac</t>
  </si>
  <si>
    <t>M MALET Stéphane</t>
  </si>
  <si>
    <t>M BAYLE Régis</t>
  </si>
  <si>
    <t>1, place du Languedoc 30250 Aspères</t>
  </si>
  <si>
    <t>Hôtel de Ville 30190 Aubussargues</t>
  </si>
  <si>
    <t>M BRUNDU André</t>
  </si>
  <si>
    <t>11, avenue Emile Léonard 30250 Aubais</t>
  </si>
  <si>
    <t>Hôtel de Ville 30450 Aujac</t>
  </si>
  <si>
    <t>Le Fossé 30120 Aulas</t>
  </si>
  <si>
    <t>Hôtel de ville 30120 Avèze</t>
  </si>
  <si>
    <t>159 Route d'Alès 30140 Bagard</t>
  </si>
  <si>
    <t>Place Auguste Mallet BP 45160 30200 Bagnols sur Cèze Cedex</t>
  </si>
  <si>
    <t>Place Georges Clémenceau  30300 Beaucaire</t>
  </si>
  <si>
    <t>3 place de la République</t>
  </si>
  <si>
    <t>Mme CAYZAC Mylène</t>
  </si>
  <si>
    <t>Hôtel de Ville 30640 Beauvoisin</t>
  </si>
  <si>
    <t>Mairie Place René Domergue 30580 Belvezet</t>
  </si>
  <si>
    <t>Vistre + Rhône</t>
  </si>
  <si>
    <t>17 boulevard Charles Mourier</t>
  </si>
  <si>
    <t>M GRANCHI Théos</t>
  </si>
  <si>
    <t>Place du Général de Gaulle  30160 Bessèges</t>
  </si>
  <si>
    <t>1 place Général de Gaulle</t>
  </si>
  <si>
    <t>Place jean Jaurès</t>
  </si>
  <si>
    <t>Hôtel de ville 30770 Blandas</t>
  </si>
  <si>
    <t>CEI Boucoiran (RN106 Nîmes Alès)</t>
  </si>
  <si>
    <t>N° 7 RD8</t>
  </si>
  <si>
    <t>Place de la mairie 30114 Boissières</t>
  </si>
  <si>
    <t>Mme FERRIERE Catherine</t>
  </si>
  <si>
    <t>Mairie 30120 Bréau et Salagosse</t>
  </si>
  <si>
    <t>3 rue Frédéric Desmons 30190 Brignon</t>
  </si>
  <si>
    <t>M BOUET Rémy</t>
  </si>
  <si>
    <t>CEI Grand-Combien (RN106 Nord Alès)</t>
  </si>
  <si>
    <t>2, Impasse du Vélodrome</t>
  </si>
  <si>
    <t>Route des Fumades 30580 Brouzet les Alès</t>
  </si>
  <si>
    <t>Place de l'Hôtel de ville 30210 Cabrières</t>
  </si>
  <si>
    <t>Mairie 30580 La Bruguière</t>
  </si>
  <si>
    <t>Mairie 30170 La Cadière et Cambo</t>
  </si>
  <si>
    <t>M TENA Joël</t>
  </si>
  <si>
    <t>M SAUZEDE André</t>
  </si>
  <si>
    <t>Hôtel de Ville 30770 Campestre et Luc</t>
  </si>
  <si>
    <t>Rue Alphonse Daudet BP 15 30132 Caissargues</t>
  </si>
  <si>
    <t xml:space="preserve">Vistre </t>
  </si>
  <si>
    <t>4 place Général de Gaulle</t>
  </si>
  <si>
    <t>Hôtel de Ville 68 place de la Mairie 30350 Canaules et Argentiè¿res</t>
  </si>
  <si>
    <t>M ROUDIL Joël</t>
  </si>
  <si>
    <t>Tarn Dourbie</t>
  </si>
  <si>
    <t>Mairie 30700 La Capelle et Masmolène</t>
  </si>
  <si>
    <t>Hôtel de Ville 30450 Le Chambon</t>
  </si>
  <si>
    <t>Cèze + Rhône</t>
  </si>
  <si>
    <t>rue de la République 30210 Collias</t>
  </si>
  <si>
    <t>rue Frédéric Mistral 30200 Codolet</t>
  </si>
  <si>
    <t>M BAYART Sébastien</t>
  </si>
  <si>
    <t>Rue du Moulin á l'Huile 30250 Combas</t>
  </si>
  <si>
    <t>La Bourse 30111 Congénies</t>
  </si>
  <si>
    <t>M MAURIN Stéphane</t>
  </si>
  <si>
    <t>M THEOTIME Gérard</t>
  </si>
  <si>
    <t>1 rue du Barri 30390 Estézargues</t>
  </si>
  <si>
    <t>M AMALRIC Joël</t>
  </si>
  <si>
    <t>ESTRECHURE (L')</t>
  </si>
  <si>
    <t>CADIERE-ET-CAMBO (LA)</t>
  </si>
  <si>
    <t>BRUGUIERE (LA)</t>
  </si>
  <si>
    <t>CAPELLE-ET-MASMOLENE (LA)</t>
  </si>
  <si>
    <t>BASTIDE-D'ENGRAS (LA)</t>
  </si>
  <si>
    <t>Chemin Départemental 192 Quartier la P</t>
  </si>
  <si>
    <t>Mairie 30580 Fontarèches</t>
  </si>
  <si>
    <t>Route de Théziers 30210 Fournès</t>
  </si>
  <si>
    <t>CAILAR (LE)</t>
  </si>
  <si>
    <t>Hôtel de Ville Rue Etienne Courlas 30300 Fourques</t>
  </si>
  <si>
    <t>Place de la Mairie 30160 Gagnières</t>
  </si>
  <si>
    <t>19 Grand Rue</t>
  </si>
  <si>
    <t>2 rue Réforme</t>
  </si>
  <si>
    <t>Place du Coudouliè 30660 Gallargues Le Montueux</t>
  </si>
  <si>
    <t>Hôtel de ville 30128 Garons</t>
  </si>
  <si>
    <t>Place de l'Hôtel de ville 30510 Générac</t>
  </si>
  <si>
    <t xml:space="preserve">Hôtel de ville 30330 Gaujac
</t>
  </si>
  <si>
    <t>M TOUZELLIER Frédéric</t>
  </si>
  <si>
    <t>GARN (LE)</t>
  </si>
  <si>
    <t>Cèze + Ardèche</t>
  </si>
  <si>
    <t>1 Bis pl Hôtel de Ville</t>
  </si>
  <si>
    <t>GRAU-DU-ROI (LE)</t>
  </si>
  <si>
    <t>Rhône + Vidourle</t>
  </si>
  <si>
    <t>1 route de Mialet 30140 Générargues</t>
  </si>
  <si>
    <t>Grand Rue 30450 Génolhac</t>
  </si>
  <si>
    <t>M RIEU José</t>
  </si>
  <si>
    <t>1 place de la Libération</t>
  </si>
  <si>
    <t>Avenue de la Libération</t>
  </si>
  <si>
    <t>Place de la Mairie 30300 Jonquières St Vincent</t>
  </si>
  <si>
    <t>Mme PELLET Marie-José</t>
  </si>
  <si>
    <t>GRAND-COMBE (LA)</t>
  </si>
  <si>
    <t>GRAND COMBE (LA)</t>
  </si>
  <si>
    <t>Vallée Ricard</t>
  </si>
  <si>
    <t>M PREVOTEAU Gaétan</t>
  </si>
  <si>
    <t>Place Résistance</t>
  </si>
  <si>
    <t>POLICE MUNICIPALE LAUDUN L'ARDOISE</t>
  </si>
  <si>
    <t xml:space="preserve">Cèze </t>
  </si>
  <si>
    <t>Gardons + Cèze</t>
  </si>
  <si>
    <t>M BEAUME Frédéric</t>
  </si>
  <si>
    <t>Allée de la Gare 30350 Lézan</t>
  </si>
  <si>
    <t>233 rue du 26 Août 1944 30250 Lecques</t>
  </si>
  <si>
    <t xml:space="preserve">3 place Georges Dumas 30350 Lédignan
</t>
  </si>
  <si>
    <t>Gardons + Vidourle</t>
  </si>
  <si>
    <t>M CLEMENTE Cédric</t>
  </si>
  <si>
    <t>M FRANCOIS Jean-Marc</t>
  </si>
  <si>
    <t>Place du Château 30580 Lussan</t>
  </si>
  <si>
    <t>Mairie 62 montée de l'aire 30260 Liouc</t>
  </si>
  <si>
    <t>300 Allée Jacques Cartier</t>
  </si>
  <si>
    <t>310 Allée Jacques Cartier</t>
  </si>
  <si>
    <t>Hôtel de Ville 30450 Malons et Elze</t>
  </si>
  <si>
    <t>M NICOLAS Rémi</t>
  </si>
  <si>
    <t xml:space="preserve">Hôtel de ville 30129 Manduel
</t>
  </si>
  <si>
    <t>MAGES (LES)</t>
  </si>
  <si>
    <t>Mme GENOLHER Aurélie</t>
  </si>
  <si>
    <t>3 Place de la Mairie 30350 Maruéjols les Gardon</t>
  </si>
  <si>
    <t>Hôtel de Ville 30140 Massillargues-Attuech</t>
  </si>
  <si>
    <t>M VIC Jérôme</t>
  </si>
  <si>
    <t>1 rue Pierre Guérin</t>
  </si>
  <si>
    <t>Hôtel de Ville 30430 Méjannes le Clap</t>
  </si>
  <si>
    <t>M BASSIER Jérôme</t>
  </si>
  <si>
    <t>Place Rabaut Saint Etienne 30340 Méjannes les Alès</t>
  </si>
  <si>
    <t>Mairie Chemin des écoliers 30350 Mauressargues</t>
  </si>
  <si>
    <t>MARTINET (LE)</t>
  </si>
  <si>
    <t xml:space="preserve">Mairie 30140 Mialet
</t>
  </si>
  <si>
    <t>Mairie 30120 Molières Cavaillac</t>
  </si>
  <si>
    <t xml:space="preserve">Mairie 30170 Monoblet
</t>
  </si>
  <si>
    <t>57, rue Principale 30700 Montaren et St Médiers</t>
  </si>
  <si>
    <t>2 place de la Mairie 30340 Mons</t>
  </si>
  <si>
    <t>Rue Cèze 30410 Molières sur Cèze</t>
  </si>
  <si>
    <t>M BANQUET Gérard</t>
  </si>
  <si>
    <t>M LEVESQUE Frédéric</t>
  </si>
  <si>
    <t>Rue de la Cèze</t>
  </si>
  <si>
    <t>Quartier Notre Dame RN7</t>
  </si>
  <si>
    <t>CEI de la Croisière (RN86)</t>
  </si>
  <si>
    <t>M TRICHOT Benoît</t>
  </si>
  <si>
    <t>23 avenue Pierre Mendès France 30490 Montfrin</t>
  </si>
  <si>
    <t xml:space="preserve">23, rue de la République 30150 Montfaucon
</t>
  </si>
  <si>
    <t>5 avenue Pierre Mendès France</t>
  </si>
  <si>
    <t>POLICE MUNICIPALE NIMES POSTE CENTRAL</t>
  </si>
  <si>
    <t>POLICE MUNICIPALE NIMES POSTE SECTEUR CENTRE VILLE</t>
  </si>
  <si>
    <t>POLICE MUNICIPALE NIMES POSTE SECTEUR OUEST ST CESAIRE</t>
  </si>
  <si>
    <t>POLICE MUNICIPALE NIMES POSTE SECTEUR EST MAS DE VILLE</t>
  </si>
  <si>
    <t>263, Avenue du Maréchal Joffre</t>
  </si>
  <si>
    <t>286 avenue Clément Ader</t>
  </si>
  <si>
    <t>56 Rue Sainte-Geneviève</t>
  </si>
  <si>
    <t>M SALLE-LAGARDE Frdéric</t>
  </si>
  <si>
    <t>M GRANIER François</t>
  </si>
  <si>
    <t>Mme POIGNET-SENGER Véronique</t>
  </si>
  <si>
    <t xml:space="preserve">1 Chemin des Lens 30350 Moulézan
</t>
  </si>
  <si>
    <t>M CLEMENCON Bruno</t>
  </si>
  <si>
    <t>Place de l'Hôtel de Ville 30033 Nîmes Cedex 09</t>
  </si>
  <si>
    <t>Place de la République 30114 Nages et Solorgues</t>
  </si>
  <si>
    <t xml:space="preserve">Place de la Mairie 30121 Mus
</t>
  </si>
  <si>
    <t xml:space="preserve">Mairie 30580 Navacelles
</t>
  </si>
  <si>
    <t>Rhône + Ardèche</t>
  </si>
  <si>
    <t>2 Allée des Roses</t>
  </si>
  <si>
    <t>Rue du 55ème RI</t>
  </si>
  <si>
    <t>Mairie 30260 Orthoux Sérignac Quilhan</t>
  </si>
  <si>
    <t xml:space="preserve">Le Village 30200 Orsan
</t>
  </si>
  <si>
    <t>M ABBOU François</t>
  </si>
  <si>
    <t>PLANTIERS (LES)</t>
  </si>
  <si>
    <t>PLANS (LES)</t>
  </si>
  <si>
    <t>M BARONI Gérard</t>
  </si>
  <si>
    <t>PIN (LE)</t>
  </si>
  <si>
    <t>Mairie Place de la mairie 30500 Potelières</t>
  </si>
  <si>
    <t>M SELLE François</t>
  </si>
  <si>
    <t>Mairie 30450 Ponteils et Brésis</t>
  </si>
  <si>
    <t>Place de l'Hôtel de ville 30320 Poulx</t>
  </si>
  <si>
    <t>Rue de l'Hôtel de Ville 30210 Pouzilhac</t>
  </si>
  <si>
    <t>Vidroule</t>
  </si>
  <si>
    <t>Place de l'hôtel de Ville</t>
  </si>
  <si>
    <t>M ITIER Frédéric</t>
  </si>
  <si>
    <t>13 rue de la République 30129 Redessan</t>
  </si>
  <si>
    <t>6 avenue des platanes BP 13 30720 Ribaute les Tavernes</t>
  </si>
  <si>
    <t>Hôtel de Ville 30160 Robiac-Rochessadoule</t>
  </si>
  <si>
    <t>Mairie Le village 30430 Rivières</t>
  </si>
  <si>
    <t>Hôtel de Ville Place du Lavoir BP2 30650 Rochefort du Gard</t>
  </si>
  <si>
    <t>M BACHEVALIER Rémy</t>
  </si>
  <si>
    <t>Le Village 30120 Rogues et Madières</t>
  </si>
  <si>
    <t>Hôtel de ville 30340 Rousson</t>
  </si>
  <si>
    <t>Place de l'Hôtel de ville 30150 Roquemaure</t>
  </si>
  <si>
    <t>ROQUE-SUR-CEZE (LA)</t>
  </si>
  <si>
    <t>Place de la Mairie 30200 La Roque sur Cèze</t>
  </si>
  <si>
    <t>1 rue de la Mairie 30190 La Rouvière</t>
  </si>
  <si>
    <t>ROUVIERE (lA)</t>
  </si>
  <si>
    <t>Mairie Le Château 30570 Saint André de Majencoules</t>
  </si>
  <si>
    <t>M BOURELLY Régis</t>
  </si>
  <si>
    <t>Les Quais 30940 Saint André de Valborgne</t>
  </si>
  <si>
    <t>Mairie 30330 Saint André d'Olérargues</t>
  </si>
  <si>
    <t>Mairie 30630 Saint André de Roquepertuis</t>
  </si>
  <si>
    <t>241 Route d'Alès</t>
  </si>
  <si>
    <t>94 av Jean Moulin</t>
  </si>
  <si>
    <t>150 Av. René Pasquier</t>
  </si>
  <si>
    <t>M MAGNY Sébastien</t>
  </si>
  <si>
    <t>M BARON Jérôme</t>
  </si>
  <si>
    <t>Mairie 30350 Saint Bénézet</t>
  </si>
  <si>
    <t>Avenue de la Liberté 30730 Saint Bauzely</t>
  </si>
  <si>
    <t>254 Chemin de la Filature 30500 Saint Brès</t>
  </si>
  <si>
    <t>Mairie 17 place de l'église 30760 Saint Christol de Rodières</t>
  </si>
  <si>
    <t>Mairie 1 place de la mairie 30360 Saint Césaire de Gauzignan</t>
  </si>
  <si>
    <t>M GRAS Frédéric</t>
  </si>
  <si>
    <t>Rue des marmousets 30380 Saint Christol les Alès</t>
  </si>
  <si>
    <t>Rue Saint Clément 30260 Saint Clément</t>
  </si>
  <si>
    <t>Mairie 30110 Sainte Cécile d'Andorge</t>
  </si>
  <si>
    <t>Place Marc Hermet 30190 Saint Dézéry</t>
  </si>
  <si>
    <t>Mairie 30140 Saint Félix de Pallières</t>
  </si>
  <si>
    <t>2 place de l'Eglise 30150 Saint Géniès de Comolas</t>
  </si>
  <si>
    <t xml:space="preserve">Grand Rue 30200 Saint Etienne des Sorts
</t>
  </si>
  <si>
    <t xml:space="preserve">1 rue du 19 mars 1962 30190 Saint Géniès de Malgoirès
</t>
  </si>
  <si>
    <t>M VINCENT Joël</t>
  </si>
  <si>
    <t>Place Jean Jaurès 30800 Saint Gilles</t>
  </si>
  <si>
    <t>M DURAND-COUTELLE Jean-François</t>
  </si>
  <si>
    <t>24 les Boulevards</t>
  </si>
  <si>
    <t>4 ter Place Jean Jaurès 30210 Saint Hilaire d'Ozilhan</t>
  </si>
  <si>
    <t>Mairie 30360 Saint Hippolyte de Caton</t>
  </si>
  <si>
    <t>Mairie 30360 Saint Jean de Ceyrargues</t>
  </si>
  <si>
    <t>Mairie 30610 Saint Jean de Crieulon</t>
  </si>
  <si>
    <t>Avenue René Boudon</t>
  </si>
  <si>
    <t>La Glacière</t>
  </si>
  <si>
    <t>Route Uzès</t>
  </si>
  <si>
    <t>8 Quartier les Arnèdes</t>
  </si>
  <si>
    <t>Quartier La Glacière</t>
  </si>
  <si>
    <t xml:space="preserve">1, rue du Maréchal de Thoiras 30270 Saint Jean du Gard
</t>
  </si>
  <si>
    <t>Mme ROUX Andrée</t>
  </si>
  <si>
    <t>Mairie 4 place Pierre Agniel 30960 Saint Jean de Valériscle</t>
  </si>
  <si>
    <t>Mairie 37 Route nationale 30430 Saint Jean de Maruejols et Avéjan</t>
  </si>
  <si>
    <t>POLICE MUNICIPALE SAINT LAURENT D'AIGOUZE</t>
  </si>
  <si>
    <t xml:space="preserve">Les Mas 30500 Saint Julien de Cassagnas
</t>
  </si>
  <si>
    <t>Mairie 30580 Saint Just et Vacquières</t>
  </si>
  <si>
    <t xml:space="preserve">Place Louis Serre 30440 Saint Laurent le Minier
</t>
  </si>
  <si>
    <t>Mairie 1 place de la Mairie 30330 Saint Laurent la Vernède</t>
  </si>
  <si>
    <t xml:space="preserve">Rue Henry Mery 30220 Saint Laurent d'Aigouze
</t>
  </si>
  <si>
    <t>Place de la mairie 30730 Saint Mamert du Gard</t>
  </si>
  <si>
    <t>Mme JUTTEAU Françoise</t>
  </si>
  <si>
    <t>M LOPEZ André</t>
  </si>
  <si>
    <t>M MISSOUR Gérald</t>
  </si>
  <si>
    <t xml:space="preserve">30480 Saint Paul La Coste
</t>
  </si>
  <si>
    <t>SAINT SAUVEUR CAMPRIEU</t>
  </si>
  <si>
    <t>218 Avenue de la Tour Bécamel</t>
  </si>
  <si>
    <t>M FLANDIN Jean-François</t>
  </si>
  <si>
    <t>Place de la Mairie 30440 Saint Roman de Codières</t>
  </si>
  <si>
    <t>Mairie 6 place de la Mairie 30700 Saint Quentin la Poterie</t>
  </si>
  <si>
    <t>Vidourle + Hérault</t>
  </si>
  <si>
    <t>Mairie 1 place de la mairie La Fabrègue 30140 Saint Sébastien d'Aigrefeuille</t>
  </si>
  <si>
    <t xml:space="preserve">1, Place de la Libération 30500 Saint Victor de Malcap
</t>
  </si>
  <si>
    <t>Mme ALVARO Marie-Michèle</t>
  </si>
  <si>
    <t>Rue de l'Eglise 30260 Saint Théodorit</t>
  </si>
  <si>
    <t>Mme HERBE Véronique</t>
  </si>
  <si>
    <t>Route de Sommières 30260 Sardan</t>
  </si>
  <si>
    <t>Place de l'église 30340 Salindres</t>
  </si>
  <si>
    <t>Rue Droite 30700 Sanilhac Sagriès</t>
  </si>
  <si>
    <t>SALLES-DU-GARDON (LES)</t>
  </si>
  <si>
    <t>Mme LAURENT Stéphanie</t>
  </si>
  <si>
    <t>5 Rue Abbé Fabre - Espace Jules Ferry</t>
  </si>
  <si>
    <t>M MEURTIN René</t>
  </si>
  <si>
    <t>M DUPRET Gaël</t>
  </si>
  <si>
    <t>Place de la Mairie 30450 Sénéchas</t>
  </si>
  <si>
    <t>M VARIN D'AINVELLE Roch</t>
  </si>
  <si>
    <t>Ancienne Route d'Alès 30700 Serviers et Labaume</t>
  </si>
  <si>
    <t>27 quai Gaussorgues B.P. 72002 30250 Sommières</t>
  </si>
  <si>
    <t>8 route d'Uzès 30250 Souvignargues</t>
  </si>
  <si>
    <t>Place de la Mairie 30390 Théziers</t>
  </si>
  <si>
    <t>26 Place du plan 30440 Sumène</t>
  </si>
  <si>
    <t>Hors Gard</t>
  </si>
  <si>
    <t>1 place du Duché</t>
  </si>
  <si>
    <t>Zone de Bernon - Route Michel Ledrappi</t>
  </si>
  <si>
    <t>M VALGALIER Régis</t>
  </si>
  <si>
    <t>Le Village 30750 Trèves</t>
  </si>
  <si>
    <t>M PUDDU Jean-Noël</t>
  </si>
  <si>
    <t>M GAUTHIER Joël</t>
  </si>
  <si>
    <t>Mairie Rue principale 30580 Vallérargues</t>
  </si>
  <si>
    <t>Boulevard Charles Gide 30700 Uzès</t>
  </si>
  <si>
    <t>Place de l'Hôtel de Ville 30700 Vallabrix</t>
  </si>
  <si>
    <t>Place Frédéric Mistral 30300 Vallabrègues</t>
  </si>
  <si>
    <t>Mairie 3 rue de la mairie 30210 Valliguières</t>
  </si>
  <si>
    <t>M ESTELLE Gérard</t>
  </si>
  <si>
    <t>Place de la Fontaine 30200 Vénéjan</t>
  </si>
  <si>
    <t>Place de la Mairie 30310 Vergèze</t>
  </si>
  <si>
    <t>Route de Nîmes</t>
  </si>
  <si>
    <t>VERNAREDE (LA)</t>
  </si>
  <si>
    <t>Rue des Ecoles 30530 La Vernarède</t>
  </si>
  <si>
    <t>2, Rue de la République BP 45 30304 Villeneuve lez Avignon cedex</t>
  </si>
  <si>
    <t>Mairie 1 place de la mairie 30360 Vézénobres</t>
  </si>
  <si>
    <t>M MONEL José</t>
  </si>
  <si>
    <t>M LAURENT Jean-François</t>
  </si>
  <si>
    <t>M OMBRAS Sébastien</t>
  </si>
  <si>
    <t>66 avenue Gabriel Péri</t>
  </si>
  <si>
    <t>Allée Pierre-Louis Loisil</t>
  </si>
  <si>
    <t>VIGAN (LE)</t>
  </si>
  <si>
    <t>Mme MARQUIER Cécile</t>
  </si>
  <si>
    <t>3 Parc des Châtaigniers</t>
  </si>
  <si>
    <t>Chemin haut des Châtaigniers</t>
  </si>
  <si>
    <t>105, Vieille Route ZA Lalemande</t>
  </si>
  <si>
    <t>aléa fort</t>
  </si>
  <si>
    <t xml:space="preserve">aléa très fort </t>
  </si>
  <si>
    <t>Mairie 30124 L'Estréchure</t>
  </si>
  <si>
    <t>Gardons +  Vistre</t>
  </si>
  <si>
    <t xml:space="preserve">95, rue de la Mairie 30700 Flaux
</t>
  </si>
  <si>
    <t>13 avenue de la République</t>
  </si>
  <si>
    <t>mairies</t>
  </si>
  <si>
    <t>postes de police</t>
  </si>
  <si>
    <t>postes de gendarmerie</t>
  </si>
  <si>
    <t>centres d'intervention pompiers</t>
  </si>
  <si>
    <t>centres d'intervention routiers</t>
  </si>
  <si>
    <t>postes de gendamerie</t>
  </si>
  <si>
    <t>centres d'intervention des pompiers</t>
  </si>
  <si>
    <t>centres d'intervention routiers (DIRMED + UT CD30)</t>
  </si>
  <si>
    <t>en zone inondable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</si>
</sst>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Times New Roman"/>
      <family val="1"/>
    </font>
    <font>
      <b/>
      <sz val="12"/>
      <color indexed="2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sz val="10"/>
      <color indexed="10"/>
      <name val="Times New Roman"/>
      <family val="1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1"/>
      </patternFill>
    </fill>
    <fill>
      <patternFill patternType="solid">
        <fgColor indexed="11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wrapText="1"/>
    </xf>
    <xf numFmtId="2" fontId="0" fillId="0" borderId="0" xfId="0" applyNumberFormat="1"/>
    <xf numFmtId="0" fontId="1" fillId="0" borderId="1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justify" vertical="center" wrapText="1"/>
    </xf>
    <xf numFmtId="1" fontId="2" fillId="0" borderId="3" xfId="0" applyNumberFormat="1" applyFont="1" applyBorder="1" applyAlignment="1">
      <alignment horizontal="justify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9" fillId="0" borderId="0" xfId="0" applyFont="1"/>
    <xf numFmtId="0" fontId="9" fillId="0" borderId="0" xfId="0" applyFont="1" applyAlignment="1">
      <alignment horizontal="justify" vertical="top"/>
    </xf>
    <xf numFmtId="0" fontId="0" fillId="0" borderId="0" xfId="0" applyAlignment="1">
      <alignment horizontal="justify" vertical="top"/>
    </xf>
    <xf numFmtId="0" fontId="0" fillId="3" borderId="5" xfId="0" applyFill="1" applyBorder="1" applyAlignment="1">
      <alignment vertical="top"/>
    </xf>
    <xf numFmtId="0" fontId="12" fillId="4" borderId="6" xfId="0" applyFont="1" applyFill="1" applyBorder="1" applyAlignment="1">
      <alignment horizontal="justify" vertical="top"/>
    </xf>
    <xf numFmtId="0" fontId="12" fillId="5" borderId="6" xfId="0" applyFont="1" applyFill="1" applyBorder="1" applyAlignment="1">
      <alignment horizontal="justify" vertical="top"/>
    </xf>
    <xf numFmtId="0" fontId="12" fillId="6" borderId="6" xfId="0" applyFont="1" applyFill="1" applyBorder="1" applyAlignment="1">
      <alignment horizontal="justify" vertical="top"/>
    </xf>
    <xf numFmtId="0" fontId="12" fillId="7" borderId="6" xfId="0" applyFont="1" applyFill="1" applyBorder="1" applyAlignment="1">
      <alignment horizontal="justify" vertical="top"/>
    </xf>
    <xf numFmtId="0" fontId="12" fillId="2" borderId="6" xfId="0" applyFont="1" applyFill="1" applyBorder="1" applyAlignment="1">
      <alignment horizontal="justify" vertical="top"/>
    </xf>
    <xf numFmtId="0" fontId="12" fillId="8" borderId="6" xfId="0" applyFont="1" applyFill="1" applyBorder="1" applyAlignment="1">
      <alignment horizontal="justify" vertical="top"/>
    </xf>
    <xf numFmtId="0" fontId="12" fillId="9" borderId="6" xfId="0" applyFont="1" applyFill="1" applyBorder="1" applyAlignment="1">
      <alignment horizontal="justify" vertical="top"/>
    </xf>
    <xf numFmtId="0" fontId="0" fillId="10" borderId="7" xfId="0" applyFill="1" applyBorder="1" applyAlignment="1">
      <alignment horizontal="justify" vertical="top"/>
    </xf>
    <xf numFmtId="0" fontId="0" fillId="6" borderId="0" xfId="0" applyFill="1" applyAlignment="1">
      <alignment horizontal="justify" vertical="top"/>
    </xf>
    <xf numFmtId="1" fontId="0" fillId="0" borderId="3" xfId="0" applyNumberFormat="1" applyBorder="1" applyAlignment="1">
      <alignment horizontal="right" vertical="top"/>
    </xf>
    <xf numFmtId="3" fontId="0" fillId="0" borderId="0" xfId="0" applyNumberFormat="1" applyAlignment="1">
      <alignment horizontal="right" vertical="top"/>
    </xf>
    <xf numFmtId="10" fontId="13" fillId="0" borderId="0" xfId="0" applyNumberFormat="1" applyFont="1" applyAlignment="1">
      <alignment horizontal="right" vertical="top"/>
    </xf>
    <xf numFmtId="10" fontId="13" fillId="6" borderId="0" xfId="0" applyNumberFormat="1" applyFont="1" applyFill="1" applyAlignment="1">
      <alignment horizontal="right" vertical="top"/>
    </xf>
    <xf numFmtId="0" fontId="13" fillId="0" borderId="0" xfId="0" applyFont="1" applyAlignment="1">
      <alignment horizontal="justify" vertical="top"/>
    </xf>
    <xf numFmtId="1" fontId="13" fillId="0" borderId="0" xfId="0" applyNumberFormat="1" applyFont="1"/>
    <xf numFmtId="0" fontId="13" fillId="0" borderId="0" xfId="0" applyFont="1"/>
    <xf numFmtId="0" fontId="0" fillId="0" borderId="3" xfId="0" applyBorder="1"/>
    <xf numFmtId="0" fontId="0" fillId="0" borderId="3" xfId="0" applyBorder="1" applyAlignment="1">
      <alignment horizontal="justify" vertical="top"/>
    </xf>
    <xf numFmtId="0" fontId="12" fillId="0" borderId="0" xfId="0" applyFont="1" applyAlignment="1">
      <alignment horizontal="justify" vertical="top"/>
    </xf>
    <xf numFmtId="1" fontId="13" fillId="0" borderId="3" xfId="0" applyNumberFormat="1" applyFont="1" applyBorder="1" applyAlignment="1">
      <alignment horizontal="right" vertical="top"/>
    </xf>
    <xf numFmtId="1" fontId="0" fillId="0" borderId="0" xfId="0" applyNumberFormat="1" applyAlignment="1">
      <alignment horizontal="justify" vertical="top"/>
    </xf>
    <xf numFmtId="3" fontId="0" fillId="0" borderId="0" xfId="0" applyNumberFormat="1" applyAlignment="1">
      <alignment horizontal="justify" vertical="top"/>
    </xf>
    <xf numFmtId="4" fontId="0" fillId="0" borderId="0" xfId="0" applyNumberFormat="1" applyAlignment="1">
      <alignment horizontal="justify" vertical="top"/>
    </xf>
    <xf numFmtId="0" fontId="0" fillId="0" borderId="0" xfId="0" applyAlignment="1">
      <alignment wrapText="1"/>
    </xf>
    <xf numFmtId="1" fontId="0" fillId="0" borderId="0" xfId="0" applyNumberFormat="1" applyAlignment="1">
      <alignment horizontal="center"/>
    </xf>
    <xf numFmtId="1" fontId="0" fillId="11" borderId="0" xfId="0" applyNumberFormat="1" applyFill="1"/>
    <xf numFmtId="2" fontId="0" fillId="11" borderId="0" xfId="0" applyNumberFormat="1" applyFill="1"/>
    <xf numFmtId="1" fontId="0" fillId="11" borderId="0" xfId="0" applyNumberFormat="1" applyFill="1" applyAlignment="1">
      <alignment wrapText="1"/>
    </xf>
    <xf numFmtId="0" fontId="0" fillId="11" borderId="0" xfId="0" applyFill="1"/>
    <xf numFmtId="0" fontId="6" fillId="11" borderId="4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justify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10" fontId="5" fillId="11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/>
    <xf numFmtId="0" fontId="12" fillId="11" borderId="3" xfId="0" applyFont="1" applyFill="1" applyBorder="1"/>
    <xf numFmtId="0" fontId="14" fillId="12" borderId="3" xfId="0" applyFont="1" applyFill="1" applyBorder="1"/>
    <xf numFmtId="0" fontId="14" fillId="11" borderId="3" xfId="0" applyFont="1" applyFill="1" applyBorder="1"/>
    <xf numFmtId="1" fontId="0" fillId="13" borderId="0" xfId="0" applyNumberFormat="1" applyFill="1"/>
    <xf numFmtId="0" fontId="0" fillId="13" borderId="0" xfId="0" applyFill="1"/>
    <xf numFmtId="0" fontId="4" fillId="11" borderId="3" xfId="0" applyFont="1" applyFill="1" applyBorder="1" applyAlignment="1">
      <alignment horizontal="center" vertical="center" wrapText="1"/>
    </xf>
    <xf numFmtId="1" fontId="0" fillId="12" borderId="0" xfId="0" applyNumberFormat="1" applyFill="1"/>
    <xf numFmtId="2" fontId="0" fillId="12" borderId="0" xfId="0" applyNumberFormat="1" applyFill="1"/>
    <xf numFmtId="1" fontId="0" fillId="12" borderId="0" xfId="0" applyNumberFormat="1" applyFill="1" applyAlignment="1">
      <alignment wrapText="1"/>
    </xf>
    <xf numFmtId="0" fontId="0" fillId="12" borderId="0" xfId="0" applyFill="1"/>
    <xf numFmtId="0" fontId="4" fillId="12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10" fontId="5" fillId="12" borderId="3" xfId="0" applyNumberFormat="1" applyFont="1" applyFill="1" applyBorder="1" applyAlignment="1">
      <alignment horizontal="center" vertical="center" wrapText="1"/>
    </xf>
    <xf numFmtId="1" fontId="0" fillId="14" borderId="0" xfId="0" applyNumberFormat="1" applyFill="1"/>
    <xf numFmtId="0" fontId="0" fillId="14" borderId="0" xfId="0" applyFill="1"/>
    <xf numFmtId="1" fontId="0" fillId="15" borderId="0" xfId="0" applyNumberFormat="1" applyFill="1"/>
    <xf numFmtId="2" fontId="0" fillId="15" borderId="0" xfId="0" applyNumberFormat="1" applyFill="1"/>
    <xf numFmtId="1" fontId="0" fillId="15" borderId="0" xfId="0" applyNumberFormat="1" applyFill="1" applyAlignment="1">
      <alignment wrapText="1"/>
    </xf>
    <xf numFmtId="0" fontId="0" fillId="15" borderId="0" xfId="0" applyFill="1"/>
    <xf numFmtId="10" fontId="2" fillId="11" borderId="3" xfId="0" applyNumberFormat="1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2" fontId="0" fillId="14" borderId="0" xfId="0" applyNumberFormat="1" applyFill="1"/>
    <xf numFmtId="1" fontId="0" fillId="14" borderId="0" xfId="0" applyNumberFormat="1" applyFill="1" applyAlignment="1">
      <alignment wrapText="1"/>
    </xf>
    <xf numFmtId="49" fontId="4" fillId="11" borderId="3" xfId="0" applyNumberFormat="1" applyFont="1" applyFill="1" applyBorder="1" applyAlignment="1">
      <alignment horizontal="center" vertical="center"/>
    </xf>
    <xf numFmtId="2" fontId="0" fillId="13" borderId="0" xfId="0" applyNumberFormat="1" applyFill="1"/>
    <xf numFmtId="1" fontId="0" fillId="13" borderId="0" xfId="0" applyNumberFormat="1" applyFill="1" applyAlignment="1">
      <alignment wrapText="1"/>
    </xf>
    <xf numFmtId="0" fontId="12" fillId="12" borderId="3" xfId="0" applyFont="1" applyFill="1" applyBorder="1" applyAlignment="1">
      <alignment horizontal="right"/>
    </xf>
    <xf numFmtId="0" fontId="12" fillId="12" borderId="3" xfId="0" applyFont="1" applyFill="1" applyBorder="1" applyAlignment="1">
      <alignment horizontal="left"/>
    </xf>
    <xf numFmtId="1" fontId="15" fillId="12" borderId="0" xfId="0" applyNumberFormat="1" applyFont="1" applyFill="1"/>
    <xf numFmtId="2" fontId="15" fillId="12" borderId="0" xfId="0" applyNumberFormat="1" applyFont="1" applyFill="1"/>
    <xf numFmtId="1" fontId="15" fillId="12" borderId="0" xfId="0" applyNumberFormat="1" applyFont="1" applyFill="1" applyAlignment="1">
      <alignment wrapText="1"/>
    </xf>
    <xf numFmtId="0" fontId="15" fillId="12" borderId="0" xfId="0" applyFont="1" applyFill="1"/>
    <xf numFmtId="49" fontId="4" fillId="12" borderId="3" xfId="0" applyNumberFormat="1" applyFont="1" applyFill="1" applyBorder="1" applyAlignment="1">
      <alignment horizontal="center" vertical="center"/>
    </xf>
    <xf numFmtId="0" fontId="15" fillId="16" borderId="0" xfId="0" applyFont="1" applyFill="1"/>
    <xf numFmtId="0" fontId="4" fillId="12" borderId="3" xfId="0" applyFont="1" applyFill="1" applyBorder="1" applyAlignment="1">
      <alignment horizontal="justify" vertical="center"/>
    </xf>
    <xf numFmtId="0" fontId="6" fillId="11" borderId="3" xfId="0" applyFont="1" applyFill="1" applyBorder="1" applyAlignment="1">
      <alignment horizontal="center" vertical="center" wrapText="1"/>
    </xf>
    <xf numFmtId="1" fontId="0" fillId="17" borderId="0" xfId="0" applyNumberFormat="1" applyFill="1"/>
    <xf numFmtId="0" fontId="0" fillId="17" borderId="0" xfId="0" applyFill="1"/>
    <xf numFmtId="10" fontId="2" fillId="12" borderId="3" xfId="0" applyNumberFormat="1" applyFont="1" applyFill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/>
    </xf>
    <xf numFmtId="10" fontId="5" fillId="14" borderId="3" xfId="0" applyNumberFormat="1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/>
    </xf>
    <xf numFmtId="1" fontId="16" fillId="18" borderId="0" xfId="0" applyNumberFormat="1" applyFont="1" applyFill="1"/>
    <xf numFmtId="0" fontId="16" fillId="18" borderId="0" xfId="0" applyFont="1" applyFill="1"/>
    <xf numFmtId="0" fontId="0" fillId="19" borderId="3" xfId="0" applyFill="1" applyBorder="1"/>
    <xf numFmtId="3" fontId="0" fillId="19" borderId="3" xfId="0" applyNumberFormat="1" applyFill="1" applyBorder="1" applyAlignment="1">
      <alignment horizontal="right" vertical="top"/>
    </xf>
    <xf numFmtId="0" fontId="0" fillId="19" borderId="3" xfId="0" applyFill="1" applyBorder="1" applyAlignment="1">
      <alignment horizontal="right" vertical="top"/>
    </xf>
    <xf numFmtId="1" fontId="0" fillId="19" borderId="3" xfId="0" applyNumberFormat="1" applyFill="1" applyBorder="1" applyAlignment="1">
      <alignment horizontal="right" vertical="top"/>
    </xf>
    <xf numFmtId="10" fontId="0" fillId="19" borderId="3" xfId="0" applyNumberFormat="1" applyFill="1" applyBorder="1" applyAlignment="1">
      <alignment horizontal="right" vertical="top"/>
    </xf>
    <xf numFmtId="0" fontId="12" fillId="19" borderId="3" xfId="0" applyFont="1" applyFill="1" applyBorder="1" applyAlignment="1">
      <alignment horizontal="right" vertical="top"/>
    </xf>
    <xf numFmtId="0" fontId="13" fillId="20" borderId="3" xfId="0" applyFont="1" applyFill="1" applyBorder="1"/>
    <xf numFmtId="3" fontId="13" fillId="20" borderId="3" xfId="0" applyNumberFormat="1" applyFont="1" applyFill="1" applyBorder="1" applyAlignment="1">
      <alignment horizontal="right" vertical="top"/>
    </xf>
    <xf numFmtId="10" fontId="0" fillId="20" borderId="3" xfId="0" applyNumberFormat="1" applyFill="1" applyBorder="1" applyAlignment="1">
      <alignment horizontal="right" vertical="top"/>
    </xf>
    <xf numFmtId="0" fontId="0" fillId="21" borderId="3" xfId="0" applyFill="1" applyBorder="1"/>
    <xf numFmtId="1" fontId="0" fillId="21" borderId="3" xfId="0" applyNumberFormat="1" applyFill="1" applyBorder="1" applyAlignment="1">
      <alignment horizontal="right" vertical="top"/>
    </xf>
    <xf numFmtId="1" fontId="12" fillId="21" borderId="3" xfId="0" applyNumberFormat="1" applyFont="1" applyFill="1" applyBorder="1" applyAlignment="1">
      <alignment horizontal="right" vertical="top"/>
    </xf>
    <xf numFmtId="3" fontId="0" fillId="21" borderId="3" xfId="0" applyNumberFormat="1" applyFill="1" applyBorder="1" applyAlignment="1">
      <alignment horizontal="right" vertical="top"/>
    </xf>
    <xf numFmtId="0" fontId="15" fillId="21" borderId="8" xfId="0" applyFont="1" applyFill="1" applyBorder="1"/>
    <xf numFmtId="3" fontId="15" fillId="21" borderId="3" xfId="0" applyNumberFormat="1" applyFont="1" applyFill="1" applyBorder="1" applyAlignment="1">
      <alignment horizontal="right" vertical="top"/>
    </xf>
    <xf numFmtId="1" fontId="15" fillId="21" borderId="3" xfId="0" applyNumberFormat="1" applyFont="1" applyFill="1" applyBorder="1" applyAlignment="1">
      <alignment horizontal="right" vertical="top"/>
    </xf>
    <xf numFmtId="10" fontId="13" fillId="21" borderId="9" xfId="0" applyNumberFormat="1" applyFont="1" applyFill="1" applyBorder="1" applyAlignment="1">
      <alignment horizontal="right" vertical="top"/>
    </xf>
    <xf numFmtId="0" fontId="0" fillId="21" borderId="8" xfId="0" applyFill="1" applyBorder="1"/>
    <xf numFmtId="3" fontId="0" fillId="21" borderId="10" xfId="0" applyNumberFormat="1" applyFill="1" applyBorder="1" applyAlignment="1">
      <alignment horizontal="right" vertical="top"/>
    </xf>
    <xf numFmtId="0" fontId="13" fillId="21" borderId="11" xfId="0" applyFont="1" applyFill="1" applyBorder="1"/>
    <xf numFmtId="3" fontId="13" fillId="21" borderId="12" xfId="0" applyNumberFormat="1" applyFont="1" applyFill="1" applyBorder="1" applyAlignment="1">
      <alignment horizontal="right" vertical="top"/>
    </xf>
    <xf numFmtId="3" fontId="13" fillId="21" borderId="13" xfId="0" applyNumberFormat="1" applyFont="1" applyFill="1" applyBorder="1" applyAlignment="1">
      <alignment horizontal="right" vertical="top"/>
    </xf>
    <xf numFmtId="1" fontId="13" fillId="21" borderId="13" xfId="0" applyNumberFormat="1" applyFont="1" applyFill="1" applyBorder="1" applyAlignment="1">
      <alignment horizontal="right" vertical="top"/>
    </xf>
    <xf numFmtId="10" fontId="13" fillId="21" borderId="14" xfId="0" applyNumberFormat="1" applyFont="1" applyFill="1" applyBorder="1" applyAlignment="1">
      <alignment horizontal="right" vertical="top"/>
    </xf>
    <xf numFmtId="0" fontId="13" fillId="21" borderId="3" xfId="0" applyFont="1" applyFill="1" applyBorder="1"/>
    <xf numFmtId="1" fontId="13" fillId="21" borderId="3" xfId="0" applyNumberFormat="1" applyFont="1" applyFill="1" applyBorder="1" applyAlignment="1">
      <alignment horizontal="right" vertical="top"/>
    </xf>
    <xf numFmtId="3" fontId="17" fillId="21" borderId="3" xfId="0" applyNumberFormat="1" applyFont="1" applyFill="1" applyBorder="1" applyAlignment="1">
      <alignment horizontal="right" vertical="top"/>
    </xf>
    <xf numFmtId="1" fontId="0" fillId="0" borderId="0" xfId="0" applyNumberFormat="1" applyAlignment="1">
      <alignment horizontal="left"/>
    </xf>
    <xf numFmtId="1" fontId="0" fillId="12" borderId="0" xfId="0" applyNumberFormat="1" applyFill="1" applyAlignment="1">
      <alignment horizontal="left"/>
    </xf>
    <xf numFmtId="1" fontId="15" fillId="1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3" fontId="13" fillId="21" borderId="3" xfId="0" applyNumberFormat="1" applyFont="1" applyFill="1" applyBorder="1" applyAlignment="1">
      <alignment horizontal="right" vertical="top"/>
    </xf>
    <xf numFmtId="10" fontId="0" fillId="0" borderId="0" xfId="0" applyNumberFormat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>
                <a:solidFill>
                  <a:sysClr val="windowText" lastClr="000000"/>
                </a:solidFill>
              </a:rPr>
              <a:t>Services</a:t>
            </a:r>
            <a:r>
              <a:rPr lang="fr-FR" sz="1400" b="1" baseline="0">
                <a:solidFill>
                  <a:sysClr val="windowText" lastClr="000000"/>
                </a:solidFill>
              </a:rPr>
              <a:t> administratifs et opérationnels de gestion de crise gardois </a:t>
            </a:r>
          </a:p>
          <a:p>
            <a:pPr>
              <a:defRPr/>
            </a:pPr>
            <a:r>
              <a:rPr lang="fr-FR" sz="1400" b="1" baseline="0">
                <a:solidFill>
                  <a:sysClr val="windowText" lastClr="000000"/>
                </a:solidFill>
              </a:rPr>
              <a:t>(janvier 2022)</a:t>
            </a:r>
            <a:endParaRPr lang="fr-FR" sz="14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092500573350661E-2"/>
          <c:y val="0.1569378419792683"/>
          <c:w val="0.91376755090079764"/>
          <c:h val="0.63778901950839928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3E2-4853-9890-00ABB9FEE712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3E2-4853-9890-00ABB9FEE712}"/>
              </c:ext>
            </c:extLst>
          </c:dPt>
          <c:dPt>
            <c:idx val="2"/>
            <c:bubble3D val="0"/>
            <c:spPr>
              <a:solidFill>
                <a:srgbClr val="00206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3E2-4853-9890-00ABB9FEE712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3E2-4853-9890-00ABB9FEE712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>
                <a:outerShdw blurRad="50800" dist="50800" dir="5400000" algn="ctr" rotWithShape="0">
                  <a:schemeClr val="bg1"/>
                </a:out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B3E2-4853-9890-00ABB9FEE712}"/>
              </c:ext>
            </c:extLst>
          </c:dPt>
          <c:dLbls>
            <c:dLbl>
              <c:idx val="0"/>
              <c:layout>
                <c:manualLayout>
                  <c:x val="-0.26960697873930806"/>
                  <c:y val="-0.1685955429610530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3E2-4853-9890-00ABB9FEE712}"/>
                </c:ext>
              </c:extLst>
            </c:dLbl>
            <c:dLbl>
              <c:idx val="1"/>
              <c:layout>
                <c:manualLayout>
                  <c:x val="0.1253555198804033"/>
                  <c:y val="6.29316214130853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3E2-4853-9890-00ABB9FEE712}"/>
                </c:ext>
              </c:extLst>
            </c:dLbl>
            <c:dLbl>
              <c:idx val="2"/>
              <c:layout>
                <c:manualLayout>
                  <c:x val="7.1179828249624141E-2"/>
                  <c:y val="3.665112827478982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3E2-4853-9890-00ABB9FEE71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3E2-4853-9890-00ABB9FEE7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bilan!$O$4:$S$4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gendamerie</c:v>
                </c:pt>
                <c:pt idx="3">
                  <c:v>centres d'intervention des pompiers</c:v>
                </c:pt>
                <c:pt idx="4">
                  <c:v>centres d'intervention routiers (DIRMED + UT CD30)</c:v>
                </c:pt>
              </c:strCache>
            </c:strRef>
          </c:cat>
          <c:val>
            <c:numRef>
              <c:f>bilan!$O$5:$S$5</c:f>
              <c:numCache>
                <c:formatCode>#,##0</c:formatCode>
                <c:ptCount val="5"/>
                <c:pt idx="0">
                  <c:v>351</c:v>
                </c:pt>
                <c:pt idx="1">
                  <c:v>61</c:v>
                </c:pt>
                <c:pt idx="2">
                  <c:v>45</c:v>
                </c:pt>
                <c:pt idx="3">
                  <c:v>31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65-4218-BE7A-0709D32F84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Services administratifs et opérationnels de gestion de crise gardois  </a:t>
            </a:r>
          </a:p>
          <a:p>
            <a:pPr>
              <a:defRPr b="1">
                <a:solidFill>
                  <a:sysClr val="windowText" lastClr="000000"/>
                </a:solidFill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localisés par type d'aléas (janvier 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1332946212612279E-2"/>
          <c:y val="0.19145133296739203"/>
          <c:w val="0.90850105145129822"/>
          <c:h val="0.67705390878958149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A3D-4B00-9AAD-6EECC76BF063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A3D-4B00-9AAD-6EECC76BF06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A3D-4B00-9AAD-6EECC76BF063}"/>
              </c:ext>
            </c:extLst>
          </c:dPt>
          <c:dPt>
            <c:idx val="3"/>
            <c:bubble3D val="0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BA3D-4B00-9AAD-6EECC76BF063}"/>
              </c:ext>
            </c:extLst>
          </c:dPt>
          <c:dPt>
            <c:idx val="4"/>
            <c:bubble3D val="0"/>
            <c:spPr>
              <a:solidFill>
                <a:srgbClr val="00B0F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A3D-4B00-9AAD-6EECC76BF06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A3D-4B00-9AAD-6EECC76BF063}"/>
                </c:ext>
              </c:extLst>
            </c:dLbl>
            <c:dLbl>
              <c:idx val="1"/>
              <c:layout>
                <c:manualLayout>
                  <c:x val="-0.17725410821183341"/>
                  <c:y val="2.21617591918657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A3D-4B00-9AAD-6EECC76BF063}"/>
                </c:ext>
              </c:extLst>
            </c:dLbl>
            <c:dLbl>
              <c:idx val="2"/>
              <c:layout>
                <c:manualLayout>
                  <c:x val="-0.14074287275685576"/>
                  <c:y val="-0.2109525132887800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A3D-4B00-9AAD-6EECC76BF063}"/>
                </c:ext>
              </c:extLst>
            </c:dLbl>
            <c:dLbl>
              <c:idx val="3"/>
              <c:layout>
                <c:manualLayout>
                  <c:x val="0.12970870721010058"/>
                  <c:y val="-0.1827507443922450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A3D-4B00-9AAD-6EECC76BF063}"/>
                </c:ext>
              </c:extLst>
            </c:dLbl>
            <c:dLbl>
              <c:idx val="4"/>
              <c:layout>
                <c:manualLayout>
                  <c:x val="0.14116553403884918"/>
                  <c:y val="4.38562826705485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A3D-4B00-9AAD-6EECC76BF0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bilan!$B$27:$F$27</c:f>
              <c:strCache>
                <c:ptCount val="5"/>
                <c:pt idx="0">
                  <c:v>aléa très fort </c:v>
                </c:pt>
                <c:pt idx="1">
                  <c:v>aléa fort</c:v>
                </c:pt>
                <c:pt idx="2">
                  <c:v>aléa modéré</c:v>
                </c:pt>
                <c:pt idx="3">
                  <c:v>aléa résiduel</c:v>
                </c:pt>
                <c:pt idx="4">
                  <c:v>aléa indifférencié</c:v>
                </c:pt>
              </c:strCache>
            </c:strRef>
          </c:cat>
          <c:val>
            <c:numRef>
              <c:f>bilan!$B$28:$F$28</c:f>
              <c:numCache>
                <c:formatCode>General</c:formatCode>
                <c:ptCount val="5"/>
                <c:pt idx="0">
                  <c:v>4</c:v>
                </c:pt>
                <c:pt idx="1">
                  <c:v>37</c:v>
                </c:pt>
                <c:pt idx="2">
                  <c:v>35</c:v>
                </c:pt>
                <c:pt idx="3">
                  <c:v>23</c:v>
                </c:pt>
                <c:pt idx="4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3D-4B00-9AAD-6EECC76BF0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Services administratifs et opérationels de gestion de crise</a:t>
            </a:r>
            <a:r>
              <a:rPr lang="en-US" b="1" baseline="0">
                <a:solidFill>
                  <a:sysClr val="windowText" lastClr="000000"/>
                </a:solidFill>
              </a:rPr>
              <a:t> </a:t>
            </a:r>
            <a:r>
              <a:rPr lang="en-US" b="1">
                <a:solidFill>
                  <a:sysClr val="windowText" lastClr="000000"/>
                </a:solidFill>
              </a:rPr>
              <a:t>localisés en zone inondable par bassin versant (janvier 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bilan!$B$16</c:f>
              <c:strCache>
                <c:ptCount val="1"/>
                <c:pt idx="0">
                  <c:v>aléa très fort et fort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bilan!$A$17:$A$25</c:f>
              <c:strCache>
                <c:ptCount val="9"/>
                <c:pt idx="0">
                  <c:v>Gardons</c:v>
                </c:pt>
                <c:pt idx="1">
                  <c:v>Cèze</c:v>
                </c:pt>
                <c:pt idx="2">
                  <c:v>Rhône</c:v>
                </c:pt>
                <c:pt idx="3">
                  <c:v>Ardèche</c:v>
                </c:pt>
                <c:pt idx="4">
                  <c:v>Vidourle</c:v>
                </c:pt>
                <c:pt idx="5">
                  <c:v>Vistre - Rhony</c:v>
                </c:pt>
                <c:pt idx="6">
                  <c:v>Hérault </c:v>
                </c:pt>
                <c:pt idx="7">
                  <c:v>Tarn - Dourbie</c:v>
                </c:pt>
                <c:pt idx="8">
                  <c:v>GARD</c:v>
                </c:pt>
              </c:strCache>
            </c:strRef>
          </c:cat>
          <c:val>
            <c:numRef>
              <c:f>bilan!$B$17:$B$25</c:f>
              <c:numCache>
                <c:formatCode>0</c:formatCode>
                <c:ptCount val="9"/>
                <c:pt idx="0">
                  <c:v>11</c:v>
                </c:pt>
                <c:pt idx="1">
                  <c:v>8</c:v>
                </c:pt>
                <c:pt idx="2">
                  <c:v>11</c:v>
                </c:pt>
                <c:pt idx="3">
                  <c:v>0</c:v>
                </c:pt>
                <c:pt idx="4">
                  <c:v>5</c:v>
                </c:pt>
                <c:pt idx="5">
                  <c:v>14</c:v>
                </c:pt>
                <c:pt idx="6">
                  <c:v>1</c:v>
                </c:pt>
                <c:pt idx="7">
                  <c:v>0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CC-4F49-B75B-59D963248A7A}"/>
            </c:ext>
          </c:extLst>
        </c:ser>
        <c:ser>
          <c:idx val="1"/>
          <c:order val="1"/>
          <c:tx>
            <c:strRef>
              <c:f>bilan!$C$16</c:f>
              <c:strCache>
                <c:ptCount val="1"/>
                <c:pt idx="0">
                  <c:v>aléa modéré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bilan!$A$17:$A$25</c:f>
              <c:strCache>
                <c:ptCount val="9"/>
                <c:pt idx="0">
                  <c:v>Gardons</c:v>
                </c:pt>
                <c:pt idx="1">
                  <c:v>Cèze</c:v>
                </c:pt>
                <c:pt idx="2">
                  <c:v>Rhône</c:v>
                </c:pt>
                <c:pt idx="3">
                  <c:v>Ardèche</c:v>
                </c:pt>
                <c:pt idx="4">
                  <c:v>Vidourle</c:v>
                </c:pt>
                <c:pt idx="5">
                  <c:v>Vistre - Rhony</c:v>
                </c:pt>
                <c:pt idx="6">
                  <c:v>Hérault </c:v>
                </c:pt>
                <c:pt idx="7">
                  <c:v>Tarn - Dourbie</c:v>
                </c:pt>
                <c:pt idx="8">
                  <c:v>GARD</c:v>
                </c:pt>
              </c:strCache>
            </c:strRef>
          </c:cat>
          <c:val>
            <c:numRef>
              <c:f>bilan!$C$17:$C$25</c:f>
              <c:numCache>
                <c:formatCode>0</c:formatCode>
                <c:ptCount val="9"/>
                <c:pt idx="0">
                  <c:v>11</c:v>
                </c:pt>
                <c:pt idx="1">
                  <c:v>3</c:v>
                </c:pt>
                <c:pt idx="2">
                  <c:v>5</c:v>
                </c:pt>
                <c:pt idx="3">
                  <c:v>0</c:v>
                </c:pt>
                <c:pt idx="4">
                  <c:v>2</c:v>
                </c:pt>
                <c:pt idx="5">
                  <c:v>19</c:v>
                </c:pt>
                <c:pt idx="6">
                  <c:v>0</c:v>
                </c:pt>
                <c:pt idx="7">
                  <c:v>0</c:v>
                </c:pt>
                <c:pt idx="8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CC-4F49-B75B-59D963248A7A}"/>
            </c:ext>
          </c:extLst>
        </c:ser>
        <c:ser>
          <c:idx val="2"/>
          <c:order val="2"/>
          <c:tx>
            <c:strRef>
              <c:f>bilan!$D$16</c:f>
              <c:strCache>
                <c:ptCount val="1"/>
                <c:pt idx="0">
                  <c:v>aléa résiduel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bilan!$A$17:$A$25</c:f>
              <c:strCache>
                <c:ptCount val="9"/>
                <c:pt idx="0">
                  <c:v>Gardons</c:v>
                </c:pt>
                <c:pt idx="1">
                  <c:v>Cèze</c:v>
                </c:pt>
                <c:pt idx="2">
                  <c:v>Rhône</c:v>
                </c:pt>
                <c:pt idx="3">
                  <c:v>Ardèche</c:v>
                </c:pt>
                <c:pt idx="4">
                  <c:v>Vidourle</c:v>
                </c:pt>
                <c:pt idx="5">
                  <c:v>Vistre - Rhony</c:v>
                </c:pt>
                <c:pt idx="6">
                  <c:v>Hérault </c:v>
                </c:pt>
                <c:pt idx="7">
                  <c:v>Tarn - Dourbie</c:v>
                </c:pt>
                <c:pt idx="8">
                  <c:v>GARD</c:v>
                </c:pt>
              </c:strCache>
            </c:strRef>
          </c:cat>
          <c:val>
            <c:numRef>
              <c:f>bilan!$D$17:$D$25</c:f>
              <c:numCache>
                <c:formatCode>0</c:formatCode>
                <c:ptCount val="9"/>
                <c:pt idx="0">
                  <c:v>9</c:v>
                </c:pt>
                <c:pt idx="1">
                  <c:v>6</c:v>
                </c:pt>
                <c:pt idx="2">
                  <c:v>3</c:v>
                </c:pt>
                <c:pt idx="3">
                  <c:v>0</c:v>
                </c:pt>
                <c:pt idx="4">
                  <c:v>3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CC-4F49-B75B-59D963248A7A}"/>
            </c:ext>
          </c:extLst>
        </c:ser>
        <c:ser>
          <c:idx val="3"/>
          <c:order val="3"/>
          <c:tx>
            <c:strRef>
              <c:f>bilan!$E$16</c:f>
              <c:strCache>
                <c:ptCount val="1"/>
                <c:pt idx="0">
                  <c:v>aléa indifférencié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bilan!$A$17:$A$25</c:f>
              <c:strCache>
                <c:ptCount val="9"/>
                <c:pt idx="0">
                  <c:v>Gardons</c:v>
                </c:pt>
                <c:pt idx="1">
                  <c:v>Cèze</c:v>
                </c:pt>
                <c:pt idx="2">
                  <c:v>Rhône</c:v>
                </c:pt>
                <c:pt idx="3">
                  <c:v>Ardèche</c:v>
                </c:pt>
                <c:pt idx="4">
                  <c:v>Vidourle</c:v>
                </c:pt>
                <c:pt idx="5">
                  <c:v>Vistre - Rhony</c:v>
                </c:pt>
                <c:pt idx="6">
                  <c:v>Hérault </c:v>
                </c:pt>
                <c:pt idx="7">
                  <c:v>Tarn - Dourbie</c:v>
                </c:pt>
                <c:pt idx="8">
                  <c:v>GARD</c:v>
                </c:pt>
              </c:strCache>
            </c:strRef>
          </c:cat>
          <c:val>
            <c:numRef>
              <c:f>bilan!$E$17:$E$25</c:f>
              <c:numCache>
                <c:formatCode>0</c:formatCode>
                <c:ptCount val="9"/>
                <c:pt idx="0">
                  <c:v>11</c:v>
                </c:pt>
                <c:pt idx="1">
                  <c:v>1</c:v>
                </c:pt>
                <c:pt idx="2">
                  <c:v>16</c:v>
                </c:pt>
                <c:pt idx="3">
                  <c:v>1</c:v>
                </c:pt>
                <c:pt idx="4">
                  <c:v>12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CC-4F49-B75B-59D963248A7A}"/>
            </c:ext>
          </c:extLst>
        </c:ser>
        <c:ser>
          <c:idx val="4"/>
          <c:order val="4"/>
          <c:tx>
            <c:strRef>
              <c:f>bilan!$F$16</c:f>
              <c:strCache>
                <c:ptCount val="1"/>
                <c:pt idx="0">
                  <c:v>hors zone inondable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bilan!$A$17:$A$25</c:f>
              <c:strCache>
                <c:ptCount val="9"/>
                <c:pt idx="0">
                  <c:v>Gardons</c:v>
                </c:pt>
                <c:pt idx="1">
                  <c:v>Cèze</c:v>
                </c:pt>
                <c:pt idx="2">
                  <c:v>Rhône</c:v>
                </c:pt>
                <c:pt idx="3">
                  <c:v>Ardèche</c:v>
                </c:pt>
                <c:pt idx="4">
                  <c:v>Vidourle</c:v>
                </c:pt>
                <c:pt idx="5">
                  <c:v>Vistre - Rhony</c:v>
                </c:pt>
                <c:pt idx="6">
                  <c:v>Hérault </c:v>
                </c:pt>
                <c:pt idx="7">
                  <c:v>Tarn - Dourbie</c:v>
                </c:pt>
                <c:pt idx="8">
                  <c:v>GARD</c:v>
                </c:pt>
              </c:strCache>
            </c:strRef>
          </c:cat>
          <c:val>
            <c:numRef>
              <c:f>bilan!$F$17:$F$25</c:f>
              <c:numCache>
                <c:formatCode>0</c:formatCode>
                <c:ptCount val="9"/>
                <c:pt idx="0">
                  <c:v>124</c:v>
                </c:pt>
                <c:pt idx="1">
                  <c:v>86</c:v>
                </c:pt>
                <c:pt idx="2">
                  <c:v>30</c:v>
                </c:pt>
                <c:pt idx="3">
                  <c:v>11</c:v>
                </c:pt>
                <c:pt idx="4">
                  <c:v>51</c:v>
                </c:pt>
                <c:pt idx="5">
                  <c:v>41</c:v>
                </c:pt>
                <c:pt idx="6">
                  <c:v>25</c:v>
                </c:pt>
                <c:pt idx="7">
                  <c:v>6</c:v>
                </c:pt>
                <c:pt idx="8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CC-4F49-B75B-59D963248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535868480"/>
        <c:axId val="535874712"/>
        <c:axId val="0"/>
      </c:bar3DChart>
      <c:catAx>
        <c:axId val="53586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5874712"/>
        <c:crosses val="autoZero"/>
        <c:auto val="1"/>
        <c:lblAlgn val="ctr"/>
        <c:lblOffset val="100"/>
        <c:noMultiLvlLbl val="0"/>
      </c:catAx>
      <c:valAx>
        <c:axId val="535874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586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</a:rPr>
              <a:t>Vulnérabilité des différents de services administratifs et opérationnels </a:t>
            </a:r>
          </a:p>
          <a:p>
            <a:pPr>
              <a:defRPr b="1">
                <a:solidFill>
                  <a:sysClr val="windowText" lastClr="000000"/>
                </a:solidFill>
              </a:defRPr>
            </a:pPr>
            <a:r>
              <a:rPr lang="fr-FR" b="1">
                <a:solidFill>
                  <a:sysClr val="windowText" lastClr="000000"/>
                </a:solidFill>
              </a:rPr>
              <a:t>au risque inondation (janvier 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percentStacked"/>
        <c:varyColors val="0"/>
        <c:ser>
          <c:idx val="0"/>
          <c:order val="0"/>
          <c:tx>
            <c:strRef>
              <c:f>bilan!$B$87</c:f>
              <c:strCache>
                <c:ptCount val="1"/>
                <c:pt idx="0">
                  <c:v>aléa très fort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bilan!$B$88:$B$92</c:f>
              <c:numCache>
                <c:formatCode>General</c:formatCode>
                <c:ptCount val="5"/>
                <c:pt idx="0" formatCode="0">
                  <c:v>0</c:v>
                </c:pt>
                <c:pt idx="1">
                  <c:v>2</c:v>
                </c:pt>
                <c:pt idx="2" formatCode="#,##0">
                  <c:v>1</c:v>
                </c:pt>
                <c:pt idx="3" formatCode="#,##0">
                  <c:v>1</c:v>
                </c:pt>
                <c:pt idx="4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F-4527-A602-0AD01F90C6B1}"/>
            </c:ext>
          </c:extLst>
        </c:ser>
        <c:ser>
          <c:idx val="1"/>
          <c:order val="1"/>
          <c:tx>
            <c:strRef>
              <c:f>bilan!$C$87</c:f>
              <c:strCache>
                <c:ptCount val="1"/>
                <c:pt idx="0">
                  <c:v>aléa fort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bilan!$C$88:$C$92</c:f>
              <c:numCache>
                <c:formatCode>General</c:formatCode>
                <c:ptCount val="5"/>
                <c:pt idx="0" formatCode="0">
                  <c:v>20</c:v>
                </c:pt>
                <c:pt idx="1">
                  <c:v>9</c:v>
                </c:pt>
                <c:pt idx="2">
                  <c:v>4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FF-4527-A602-0AD01F90C6B1}"/>
            </c:ext>
          </c:extLst>
        </c:ser>
        <c:ser>
          <c:idx val="2"/>
          <c:order val="2"/>
          <c:tx>
            <c:strRef>
              <c:f>bilan!$D$87</c:f>
              <c:strCache>
                <c:ptCount val="1"/>
                <c:pt idx="0">
                  <c:v>aléa modéré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bilan!$D$88:$D$92</c:f>
              <c:numCache>
                <c:formatCode>General</c:formatCode>
                <c:ptCount val="5"/>
                <c:pt idx="0" formatCode="0">
                  <c:v>15</c:v>
                </c:pt>
                <c:pt idx="1">
                  <c:v>8</c:v>
                </c:pt>
                <c:pt idx="2" formatCode="#,##0">
                  <c:v>7</c:v>
                </c:pt>
                <c:pt idx="3" formatCode="#,##0">
                  <c:v>4</c:v>
                </c:pt>
                <c:pt idx="4" formatCode="#,##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FF-4527-A602-0AD01F90C6B1}"/>
            </c:ext>
          </c:extLst>
        </c:ser>
        <c:ser>
          <c:idx val="3"/>
          <c:order val="3"/>
          <c:tx>
            <c:strRef>
              <c:f>bilan!$E$87</c:f>
              <c:strCache>
                <c:ptCount val="1"/>
                <c:pt idx="0">
                  <c:v>aléa résiduel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bilan!$E$88:$E$92</c:f>
              <c:numCache>
                <c:formatCode>General</c:formatCode>
                <c:ptCount val="5"/>
                <c:pt idx="0" formatCode="0">
                  <c:v>13</c:v>
                </c:pt>
                <c:pt idx="1">
                  <c:v>5</c:v>
                </c:pt>
                <c:pt idx="2" formatCode="#,##0">
                  <c:v>2</c:v>
                </c:pt>
                <c:pt idx="3" formatCode="#,##0">
                  <c:v>0</c:v>
                </c:pt>
                <c:pt idx="4" formatCode="#,##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FF-4527-A602-0AD01F90C6B1}"/>
            </c:ext>
          </c:extLst>
        </c:ser>
        <c:ser>
          <c:idx val="4"/>
          <c:order val="4"/>
          <c:tx>
            <c:strRef>
              <c:f>bilan!$F$87</c:f>
              <c:strCache>
                <c:ptCount val="1"/>
                <c:pt idx="0">
                  <c:v>aléa indifférencié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bilan!$F$88:$F$92</c:f>
              <c:numCache>
                <c:formatCode>General</c:formatCode>
                <c:ptCount val="5"/>
                <c:pt idx="0" formatCode="0">
                  <c:v>24</c:v>
                </c:pt>
                <c:pt idx="1">
                  <c:v>7</c:v>
                </c:pt>
                <c:pt idx="2" formatCode="#,##0">
                  <c:v>7</c:v>
                </c:pt>
                <c:pt idx="3" formatCode="#,##0">
                  <c:v>6</c:v>
                </c:pt>
                <c:pt idx="4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FF-4527-A602-0AD01F90C6B1}"/>
            </c:ext>
          </c:extLst>
        </c:ser>
        <c:ser>
          <c:idx val="5"/>
          <c:order val="5"/>
          <c:tx>
            <c:strRef>
              <c:f>bilan!$G$87</c:f>
              <c:strCache>
                <c:ptCount val="1"/>
                <c:pt idx="0">
                  <c:v>hors zone inondable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bilan!$A$88:$A$92</c:f>
              <c:strCache>
                <c:ptCount val="5"/>
                <c:pt idx="0">
                  <c:v>mairies</c:v>
                </c:pt>
                <c:pt idx="1">
                  <c:v>postes de police</c:v>
                </c:pt>
                <c:pt idx="2">
                  <c:v>postes de gendarmerie</c:v>
                </c:pt>
                <c:pt idx="3">
                  <c:v>centres d'intervention pompiers</c:v>
                </c:pt>
                <c:pt idx="4">
                  <c:v>centres d'intervention routiers</c:v>
                </c:pt>
              </c:strCache>
            </c:strRef>
          </c:cat>
          <c:val>
            <c:numRef>
              <c:f>bilan!$G$88:$G$92</c:f>
              <c:numCache>
                <c:formatCode>0</c:formatCode>
                <c:ptCount val="5"/>
                <c:pt idx="0">
                  <c:v>279</c:v>
                </c:pt>
                <c:pt idx="1">
                  <c:v>30</c:v>
                </c:pt>
                <c:pt idx="2">
                  <c:v>24</c:v>
                </c:pt>
                <c:pt idx="3">
                  <c:v>17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FF-4527-A602-0AD01F90C6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598043832"/>
        <c:axId val="598045144"/>
        <c:axId val="0"/>
      </c:bar3DChart>
      <c:catAx>
        <c:axId val="598043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8045144"/>
        <c:crosses val="autoZero"/>
        <c:auto val="1"/>
        <c:lblAlgn val="ctr"/>
        <c:lblOffset val="100"/>
        <c:noMultiLvlLbl val="0"/>
      </c:catAx>
      <c:valAx>
        <c:axId val="598045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8043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313506885728341"/>
          <c:y val="0.9377310626603117"/>
          <c:w val="0.651135726965547"/>
          <c:h val="4.31701698305266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ysClr val="windowText" lastClr="000000"/>
                </a:solidFill>
              </a:rPr>
              <a:t>Services</a:t>
            </a:r>
            <a:r>
              <a:rPr lang="fr-FR" b="1" baseline="0">
                <a:solidFill>
                  <a:sysClr val="windowText" lastClr="000000"/>
                </a:solidFill>
              </a:rPr>
              <a:t> administratifs et opérationnels de gestion de crise gardois </a:t>
            </a:r>
          </a:p>
          <a:p>
            <a:pPr>
              <a:defRPr b="1">
                <a:solidFill>
                  <a:sysClr val="windowText" lastClr="000000"/>
                </a:solidFill>
              </a:defRPr>
            </a:pPr>
            <a:r>
              <a:rPr lang="fr-FR" b="1" baseline="0">
                <a:solidFill>
                  <a:sysClr val="windowText" lastClr="000000"/>
                </a:solidFill>
              </a:rPr>
              <a:t>en zone inondable (janvier 2022) </a:t>
            </a:r>
          </a:p>
          <a:p>
            <a:pPr>
              <a:defRPr b="1">
                <a:solidFill>
                  <a:sysClr val="windowText" lastClr="000000"/>
                </a:solidFill>
              </a:defRPr>
            </a:pPr>
            <a:endParaRPr lang="fr-FR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D45A-41F0-B737-71F7485D9E3C}"/>
              </c:ext>
            </c:extLst>
          </c:dPt>
          <c:dPt>
            <c:idx val="1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45A-41F0-B737-71F7485D9E3C}"/>
              </c:ext>
            </c:extLst>
          </c:dPt>
          <c:dLbls>
            <c:dLbl>
              <c:idx val="0"/>
              <c:layout>
                <c:manualLayout>
                  <c:x val="-0.18206352168941428"/>
                  <c:y val="-0.2076207879885001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45A-41F0-B737-71F7485D9E3C}"/>
                </c:ext>
              </c:extLst>
            </c:dLbl>
            <c:dLbl>
              <c:idx val="1"/>
              <c:layout>
                <c:manualLayout>
                  <c:x val="0.12829141541966074"/>
                  <c:y val="5.27113908323068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45A-41F0-B737-71F7485D9E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bilan!$C$31:$D$31</c:f>
              <c:strCache>
                <c:ptCount val="2"/>
                <c:pt idx="0">
                  <c:v>hors zone inondable</c:v>
                </c:pt>
                <c:pt idx="1">
                  <c:v>en zone inondable</c:v>
                </c:pt>
              </c:strCache>
            </c:strRef>
          </c:cat>
          <c:val>
            <c:numRef>
              <c:f>bilan!$C$32:$D$32</c:f>
              <c:numCache>
                <c:formatCode>0</c:formatCode>
                <c:ptCount val="2"/>
                <c:pt idx="0">
                  <c:v>355</c:v>
                </c:pt>
                <c:pt idx="1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5A-41F0-B737-71F7485D9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504824</xdr:colOff>
      <xdr:row>6</xdr:row>
      <xdr:rowOff>71436</xdr:rowOff>
    </xdr:from>
    <xdr:to>
      <xdr:col>24</xdr:col>
      <xdr:colOff>209549</xdr:colOff>
      <xdr:row>30</xdr:row>
      <xdr:rowOff>752475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C3EFCFE-59B6-492C-8708-B1172376BE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923924</xdr:colOff>
      <xdr:row>51</xdr:row>
      <xdr:rowOff>142875</xdr:rowOff>
    </xdr:from>
    <xdr:to>
      <xdr:col>8</xdr:col>
      <xdr:colOff>438150</xdr:colOff>
      <xdr:row>81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5748134-DF79-4C10-BC1D-3E07771DC1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28575</xdr:colOff>
      <xdr:row>53</xdr:row>
      <xdr:rowOff>95251</xdr:rowOff>
    </xdr:from>
    <xdr:to>
      <xdr:col>21</xdr:col>
      <xdr:colOff>19049</xdr:colOff>
      <xdr:row>88</xdr:row>
      <xdr:rowOff>19051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6FE09FE-16AB-47C6-AA4C-A54625540E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638173</xdr:colOff>
      <xdr:row>95</xdr:row>
      <xdr:rowOff>90485</xdr:rowOff>
    </xdr:from>
    <xdr:to>
      <xdr:col>12</xdr:col>
      <xdr:colOff>542925</xdr:colOff>
      <xdr:row>123</xdr:row>
      <xdr:rowOff>76200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1814051C-AAB2-414F-A2CC-29C8CB179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466724</xdr:colOff>
      <xdr:row>29</xdr:row>
      <xdr:rowOff>33336</xdr:rowOff>
    </xdr:from>
    <xdr:to>
      <xdr:col>14</xdr:col>
      <xdr:colOff>390525</xdr:colOff>
      <xdr:row>50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C6DAC60-EA2F-4F26-9618-FEBF05FF8A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8DF6C-9B73-490C-8E5E-9D5098A8BD38}">
  <sheetPr filterMode="1"/>
  <dimension ref="A1:AA359"/>
  <sheetViews>
    <sheetView topLeftCell="F1" workbookViewId="0">
      <selection activeCell="G280" sqref="G280"/>
    </sheetView>
  </sheetViews>
  <sheetFormatPr baseColWidth="10" defaultRowHeight="15" x14ac:dyDescent="0.25"/>
  <cols>
    <col min="2" max="2" width="10.85546875" style="1" customWidth="1"/>
    <col min="4" max="4" width="9.5703125" style="3" customWidth="1"/>
    <col min="5" max="5" width="11.42578125" style="3"/>
    <col min="6" max="6" width="13.7109375" style="1" customWidth="1"/>
    <col min="7" max="7" width="36" customWidth="1"/>
    <col min="8" max="8" width="26.85546875" customWidth="1"/>
    <col min="9" max="9" width="30" style="47" customWidth="1"/>
    <col min="10" max="10" width="21.140625" style="47" customWidth="1"/>
    <col min="11" max="11" width="13.28515625" customWidth="1"/>
    <col min="12" max="12" width="11.5703125" customWidth="1"/>
    <col min="13" max="13" width="9" customWidth="1"/>
    <col min="14" max="16" width="8.5703125" customWidth="1"/>
    <col min="17" max="17" width="6.42578125" customWidth="1"/>
    <col min="18" max="18" width="10.42578125" customWidth="1"/>
    <col min="19" max="19" width="18.7109375" customWidth="1"/>
    <col min="21" max="21" width="28.28515625" style="134" customWidth="1"/>
    <col min="22" max="22" width="44.1406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2852</v>
      </c>
      <c r="K1" s="48" t="s">
        <v>3260</v>
      </c>
      <c r="L1" s="48" t="s">
        <v>3261</v>
      </c>
      <c r="M1" s="48" t="s">
        <v>2861</v>
      </c>
      <c r="N1" s="48" t="s">
        <v>2862</v>
      </c>
      <c r="O1" s="48" t="s">
        <v>2863</v>
      </c>
      <c r="P1" s="48" t="s">
        <v>3262</v>
      </c>
      <c r="Q1" s="48" t="s">
        <v>3263</v>
      </c>
      <c r="R1" s="48" t="s">
        <v>3264</v>
      </c>
      <c r="S1" s="1" t="s">
        <v>9</v>
      </c>
      <c r="T1" s="1" t="s">
        <v>10</v>
      </c>
      <c r="U1" s="131" t="s">
        <v>11</v>
      </c>
      <c r="V1" s="1" t="s">
        <v>12</v>
      </c>
    </row>
    <row r="2" spans="1:22" s="68" customFormat="1" ht="21.75" hidden="1" customHeight="1" x14ac:dyDescent="0.25">
      <c r="A2" s="65">
        <v>88</v>
      </c>
      <c r="B2" s="65">
        <v>88</v>
      </c>
      <c r="C2" s="65" t="s">
        <v>13</v>
      </c>
      <c r="D2" s="66">
        <v>748946.63891199895</v>
      </c>
      <c r="E2" s="66">
        <v>6317178.8684999896</v>
      </c>
      <c r="F2" s="65">
        <v>30199</v>
      </c>
      <c r="G2" s="65" t="s">
        <v>14</v>
      </c>
      <c r="H2" s="65" t="s">
        <v>15</v>
      </c>
      <c r="I2" s="67" t="s">
        <v>16</v>
      </c>
      <c r="J2" s="67" t="s">
        <v>2891</v>
      </c>
      <c r="K2" s="65">
        <v>1</v>
      </c>
      <c r="L2" s="65"/>
      <c r="M2" s="65"/>
      <c r="N2" s="65"/>
      <c r="O2" s="65"/>
      <c r="P2" s="65"/>
      <c r="Q2" s="65"/>
      <c r="R2" s="65"/>
      <c r="S2" s="65" t="s">
        <v>17</v>
      </c>
      <c r="T2" s="65"/>
      <c r="U2" s="65" t="s">
        <v>18</v>
      </c>
      <c r="V2" s="65" t="s">
        <v>19</v>
      </c>
    </row>
    <row r="3" spans="1:22" s="68" customFormat="1" hidden="1" x14ac:dyDescent="0.25">
      <c r="A3" s="65">
        <v>23</v>
      </c>
      <c r="B3" s="65">
        <v>23</v>
      </c>
      <c r="C3" s="65" t="s">
        <v>13</v>
      </c>
      <c r="D3" s="66">
        <v>771154.74326400005</v>
      </c>
      <c r="E3" s="66">
        <v>6326331.7440600004</v>
      </c>
      <c r="F3" s="65">
        <v>30335</v>
      </c>
      <c r="G3" s="65" t="s">
        <v>20</v>
      </c>
      <c r="H3" s="65" t="s">
        <v>3560</v>
      </c>
      <c r="I3" s="67" t="s">
        <v>21</v>
      </c>
      <c r="J3" s="67" t="s">
        <v>3246</v>
      </c>
      <c r="K3" s="65">
        <v>1</v>
      </c>
      <c r="L3" s="65"/>
      <c r="M3" s="65"/>
      <c r="N3" s="65"/>
      <c r="O3" s="65"/>
      <c r="P3" s="65"/>
      <c r="Q3" s="65"/>
      <c r="R3" s="65"/>
      <c r="S3" s="65" t="s">
        <v>22</v>
      </c>
      <c r="T3" s="65" t="s">
        <v>22</v>
      </c>
      <c r="U3" s="132" t="s">
        <v>23</v>
      </c>
      <c r="V3" s="65" t="s">
        <v>24</v>
      </c>
    </row>
    <row r="4" spans="1:22" s="68" customFormat="1" hidden="1" x14ac:dyDescent="0.25">
      <c r="A4" s="65">
        <v>324</v>
      </c>
      <c r="B4" s="65">
        <v>325</v>
      </c>
      <c r="C4" s="65" t="s">
        <v>13</v>
      </c>
      <c r="D4" s="66">
        <v>740431.03180800006</v>
      </c>
      <c r="E4" s="66">
        <v>6321523.9375999896</v>
      </c>
      <c r="F4" s="65">
        <v>30025</v>
      </c>
      <c r="G4" s="65" t="s">
        <v>25</v>
      </c>
      <c r="H4" s="65" t="s">
        <v>26</v>
      </c>
      <c r="I4" s="67" t="s">
        <v>27</v>
      </c>
      <c r="J4" s="67" t="s">
        <v>2891</v>
      </c>
      <c r="K4" s="65">
        <v>1</v>
      </c>
      <c r="L4" s="65"/>
      <c r="M4" s="65"/>
      <c r="N4" s="65"/>
      <c r="O4" s="65"/>
      <c r="P4" s="65"/>
      <c r="Q4" s="65"/>
      <c r="R4" s="65"/>
      <c r="S4" s="65" t="s">
        <v>28</v>
      </c>
      <c r="T4" s="65" t="s">
        <v>29</v>
      </c>
      <c r="U4" s="65" t="s">
        <v>30</v>
      </c>
      <c r="V4" s="65" t="s">
        <v>31</v>
      </c>
    </row>
    <row r="5" spans="1:22" s="68" customFormat="1" ht="32.25" hidden="1" customHeight="1" x14ac:dyDescent="0.25">
      <c r="A5" s="65">
        <v>4</v>
      </c>
      <c r="B5" s="65">
        <v>4</v>
      </c>
      <c r="C5" s="65" t="s">
        <v>13</v>
      </c>
      <c r="D5" s="66">
        <v>766424.02219699905</v>
      </c>
      <c r="E5" s="66">
        <v>6329759.9810199896</v>
      </c>
      <c r="F5" s="65">
        <v>30322</v>
      </c>
      <c r="G5" s="65" t="s">
        <v>32</v>
      </c>
      <c r="H5" s="65" t="s">
        <v>33</v>
      </c>
      <c r="I5" s="67" t="s">
        <v>34</v>
      </c>
      <c r="J5" s="67" t="s">
        <v>3246</v>
      </c>
      <c r="K5" s="65">
        <v>1</v>
      </c>
      <c r="L5" s="65"/>
      <c r="M5" s="65"/>
      <c r="N5" s="65"/>
      <c r="O5" s="65"/>
      <c r="P5" s="65"/>
      <c r="Q5" s="65"/>
      <c r="R5" s="65"/>
      <c r="S5" s="67" t="s">
        <v>35</v>
      </c>
      <c r="T5" s="65"/>
      <c r="U5" s="132" t="s">
        <v>36</v>
      </c>
      <c r="V5" s="67" t="s">
        <v>37</v>
      </c>
    </row>
    <row r="6" spans="1:22" s="68" customFormat="1" ht="38.25" hidden="1" customHeight="1" x14ac:dyDescent="0.25">
      <c r="A6" s="65">
        <v>21</v>
      </c>
      <c r="B6" s="65">
        <v>21</v>
      </c>
      <c r="C6" s="65" t="s">
        <v>13</v>
      </c>
      <c r="D6" s="66">
        <v>735257.30178400001</v>
      </c>
      <c r="E6" s="66">
        <v>6318741.8279299904</v>
      </c>
      <c r="F6" s="65">
        <v>30009</v>
      </c>
      <c r="G6" s="65" t="s">
        <v>38</v>
      </c>
      <c r="H6" s="65" t="s">
        <v>39</v>
      </c>
      <c r="I6" s="67" t="s">
        <v>40</v>
      </c>
      <c r="J6" s="67" t="s">
        <v>2891</v>
      </c>
      <c r="K6" s="65">
        <v>1</v>
      </c>
      <c r="L6" s="65"/>
      <c r="M6" s="65"/>
      <c r="N6" s="65"/>
      <c r="O6" s="65"/>
      <c r="P6" s="65"/>
      <c r="Q6" s="65"/>
      <c r="R6" s="65"/>
      <c r="S6" s="65" t="s">
        <v>41</v>
      </c>
      <c r="T6" s="65" t="s">
        <v>42</v>
      </c>
      <c r="U6" s="65" t="s">
        <v>43</v>
      </c>
      <c r="V6" s="67" t="s">
        <v>44</v>
      </c>
    </row>
    <row r="7" spans="1:22" s="68" customFormat="1" ht="38.25" hidden="1" customHeight="1" x14ac:dyDescent="0.25">
      <c r="A7" s="65">
        <v>22</v>
      </c>
      <c r="B7" s="65">
        <v>22</v>
      </c>
      <c r="C7" s="65" t="s">
        <v>13</v>
      </c>
      <c r="D7" s="66">
        <v>735621.28607799904</v>
      </c>
      <c r="E7" s="66">
        <v>6329584.9906599903</v>
      </c>
      <c r="F7" s="65">
        <v>30105</v>
      </c>
      <c r="G7" s="65" t="s">
        <v>45</v>
      </c>
      <c r="H7" s="65" t="s">
        <v>3265</v>
      </c>
      <c r="I7" s="67" t="s">
        <v>46</v>
      </c>
      <c r="J7" s="67" t="s">
        <v>3339</v>
      </c>
      <c r="K7" s="65">
        <v>1</v>
      </c>
      <c r="L7" s="65"/>
      <c r="M7" s="65"/>
      <c r="N7" s="65"/>
      <c r="O7" s="65"/>
      <c r="P7" s="65"/>
      <c r="Q7" s="65"/>
      <c r="R7" s="65"/>
      <c r="S7" s="65" t="s">
        <v>47</v>
      </c>
      <c r="T7" s="65" t="s">
        <v>48</v>
      </c>
      <c r="U7" s="65" t="s">
        <v>49</v>
      </c>
      <c r="V7" s="67" t="s">
        <v>50</v>
      </c>
    </row>
    <row r="8" spans="1:22" s="68" customFormat="1" ht="38.25" hidden="1" customHeight="1" x14ac:dyDescent="0.25">
      <c r="A8" s="65">
        <v>26</v>
      </c>
      <c r="B8" s="65">
        <v>26</v>
      </c>
      <c r="C8" s="65" t="s">
        <v>13</v>
      </c>
      <c r="D8" s="66">
        <v>779985.30897799903</v>
      </c>
      <c r="E8" s="66">
        <v>6325362.4578400003</v>
      </c>
      <c r="F8" s="65">
        <v>30330</v>
      </c>
      <c r="G8" s="65" t="s">
        <v>51</v>
      </c>
      <c r="H8" s="65" t="s">
        <v>52</v>
      </c>
      <c r="I8" s="67" t="s">
        <v>53</v>
      </c>
      <c r="J8" s="67" t="s">
        <v>3246</v>
      </c>
      <c r="K8" s="65">
        <v>1</v>
      </c>
      <c r="L8" s="65"/>
      <c r="M8" s="65"/>
      <c r="N8" s="65"/>
      <c r="O8" s="65"/>
      <c r="P8" s="65"/>
      <c r="Q8" s="65"/>
      <c r="R8" s="65"/>
      <c r="S8" s="65" t="s">
        <v>54</v>
      </c>
      <c r="T8" s="65" t="s">
        <v>55</v>
      </c>
      <c r="U8" s="132" t="s">
        <v>56</v>
      </c>
      <c r="V8" s="67" t="s">
        <v>57</v>
      </c>
    </row>
    <row r="9" spans="1:22" s="68" customFormat="1" ht="38.25" hidden="1" customHeight="1" x14ac:dyDescent="0.25">
      <c r="A9" s="65">
        <v>30</v>
      </c>
      <c r="B9" s="65">
        <v>30</v>
      </c>
      <c r="C9" s="65" t="s">
        <v>13</v>
      </c>
      <c r="D9" s="66">
        <v>778769.45490300003</v>
      </c>
      <c r="E9" s="66">
        <v>6331824.4526500003</v>
      </c>
      <c r="F9" s="65">
        <v>30129</v>
      </c>
      <c r="G9" s="65" t="s">
        <v>58</v>
      </c>
      <c r="H9" s="65" t="s">
        <v>59</v>
      </c>
      <c r="I9" s="67" t="s">
        <v>3375</v>
      </c>
      <c r="J9" s="67" t="s">
        <v>3246</v>
      </c>
      <c r="K9" s="65">
        <v>1</v>
      </c>
      <c r="L9" s="65"/>
      <c r="M9" s="65"/>
      <c r="N9" s="65"/>
      <c r="O9" s="65"/>
      <c r="P9" s="65"/>
      <c r="Q9" s="65"/>
      <c r="R9" s="65"/>
      <c r="S9" s="65" t="s">
        <v>60</v>
      </c>
      <c r="T9" s="65"/>
      <c r="U9" s="132" t="s">
        <v>61</v>
      </c>
      <c r="V9" s="67" t="s">
        <v>62</v>
      </c>
    </row>
    <row r="10" spans="1:22" s="68" customFormat="1" ht="38.25" hidden="1" customHeight="1" x14ac:dyDescent="0.25">
      <c r="A10" s="65">
        <v>31</v>
      </c>
      <c r="B10" s="65">
        <v>31</v>
      </c>
      <c r="C10" s="65" t="s">
        <v>13</v>
      </c>
      <c r="D10" s="66">
        <v>747018.97273100005</v>
      </c>
      <c r="E10" s="66">
        <v>6322653.9369599903</v>
      </c>
      <c r="F10" s="65">
        <v>30024</v>
      </c>
      <c r="G10" s="65" t="s">
        <v>63</v>
      </c>
      <c r="H10" s="65" t="s">
        <v>64</v>
      </c>
      <c r="I10" s="67" t="s">
        <v>3302</v>
      </c>
      <c r="J10" s="67" t="s">
        <v>2891</v>
      </c>
      <c r="K10" s="65">
        <v>1</v>
      </c>
      <c r="L10" s="65"/>
      <c r="M10" s="65"/>
      <c r="N10" s="65"/>
      <c r="O10" s="65"/>
      <c r="P10" s="65"/>
      <c r="Q10" s="65"/>
      <c r="R10" s="65"/>
      <c r="S10" s="65" t="s">
        <v>65</v>
      </c>
      <c r="T10" s="65" t="s">
        <v>66</v>
      </c>
      <c r="U10" s="65" t="s">
        <v>67</v>
      </c>
      <c r="V10" s="65" t="s">
        <v>68</v>
      </c>
    </row>
    <row r="11" spans="1:22" s="68" customFormat="1" ht="38.25" hidden="1" customHeight="1" x14ac:dyDescent="0.25">
      <c r="A11" s="65">
        <v>33</v>
      </c>
      <c r="B11" s="65">
        <v>33</v>
      </c>
      <c r="C11" s="65" t="s">
        <v>13</v>
      </c>
      <c r="D11" s="66">
        <v>775509.34395100002</v>
      </c>
      <c r="E11" s="66">
        <v>6335091.2531000003</v>
      </c>
      <c r="F11" s="65">
        <v>30168</v>
      </c>
      <c r="G11" s="65" t="s">
        <v>69</v>
      </c>
      <c r="H11" s="65" t="s">
        <v>70</v>
      </c>
      <c r="I11" s="67" t="s">
        <v>3415</v>
      </c>
      <c r="J11" s="67" t="s">
        <v>3246</v>
      </c>
      <c r="K11" s="65">
        <v>1</v>
      </c>
      <c r="L11" s="65"/>
      <c r="M11" s="65"/>
      <c r="N11" s="65"/>
      <c r="O11" s="65"/>
      <c r="P11" s="65"/>
      <c r="Q11" s="65"/>
      <c r="R11" s="65"/>
      <c r="S11" s="65" t="s">
        <v>71</v>
      </c>
      <c r="T11" s="65" t="s">
        <v>72</v>
      </c>
      <c r="U11" s="132" t="s">
        <v>73</v>
      </c>
      <c r="V11" s="65" t="s">
        <v>74</v>
      </c>
    </row>
    <row r="12" spans="1:22" s="68" customFormat="1" ht="38.25" hidden="1" customHeight="1" x14ac:dyDescent="0.25">
      <c r="A12" s="65">
        <v>55</v>
      </c>
      <c r="B12" s="65">
        <v>55</v>
      </c>
      <c r="C12" s="65" t="s">
        <v>13</v>
      </c>
      <c r="D12" s="66">
        <v>781495.50637900003</v>
      </c>
      <c r="E12" s="66">
        <v>6369130.7049000002</v>
      </c>
      <c r="F12" s="65">
        <v>30153</v>
      </c>
      <c r="G12" s="65" t="s">
        <v>75</v>
      </c>
      <c r="H12" s="65" t="s">
        <v>76</v>
      </c>
      <c r="I12" s="67" t="s">
        <v>3401</v>
      </c>
      <c r="J12" s="67" t="s">
        <v>2876</v>
      </c>
      <c r="K12" s="65">
        <v>1</v>
      </c>
      <c r="L12" s="65"/>
      <c r="M12" s="65"/>
      <c r="N12" s="65"/>
      <c r="O12" s="65"/>
      <c r="P12" s="65"/>
      <c r="Q12" s="65"/>
      <c r="R12" s="65"/>
      <c r="S12" s="65" t="s">
        <v>77</v>
      </c>
      <c r="T12" s="65"/>
      <c r="U12" s="65" t="s">
        <v>78</v>
      </c>
      <c r="V12" s="65" t="s">
        <v>79</v>
      </c>
    </row>
    <row r="13" spans="1:22" s="68" customFormat="1" ht="38.25" hidden="1" customHeight="1" x14ac:dyDescent="0.25">
      <c r="A13" s="65">
        <v>101</v>
      </c>
      <c r="B13" s="65">
        <v>101</v>
      </c>
      <c r="C13" s="65" t="s">
        <v>13</v>
      </c>
      <c r="D13" s="66">
        <v>781589.07700399903</v>
      </c>
      <c r="E13" s="66">
        <v>6320595.4739600001</v>
      </c>
      <c r="F13" s="65">
        <v>30289</v>
      </c>
      <c r="G13" s="65" t="s">
        <v>80</v>
      </c>
      <c r="H13" s="65" t="s">
        <v>81</v>
      </c>
      <c r="I13" s="67" t="s">
        <v>82</v>
      </c>
      <c r="J13" s="67" t="s">
        <v>2866</v>
      </c>
      <c r="K13" s="65">
        <v>1</v>
      </c>
      <c r="L13" s="65"/>
      <c r="M13" s="65"/>
      <c r="N13" s="65"/>
      <c r="O13" s="65"/>
      <c r="P13" s="65"/>
      <c r="Q13" s="65"/>
      <c r="R13" s="65"/>
      <c r="S13" s="65" t="s">
        <v>83</v>
      </c>
      <c r="T13" s="65"/>
      <c r="U13" s="65" t="s">
        <v>84</v>
      </c>
      <c r="V13" s="65" t="s">
        <v>85</v>
      </c>
    </row>
    <row r="14" spans="1:22" s="68" customFormat="1" ht="38.25" hidden="1" customHeight="1" x14ac:dyDescent="0.25">
      <c r="A14" s="65">
        <v>34</v>
      </c>
      <c r="B14" s="65">
        <v>34</v>
      </c>
      <c r="C14" s="65" t="s">
        <v>13</v>
      </c>
      <c r="D14" s="66">
        <v>755221.64144100004</v>
      </c>
      <c r="E14" s="66">
        <v>6318687.0328200003</v>
      </c>
      <c r="F14" s="65">
        <v>30272</v>
      </c>
      <c r="G14" s="65" t="s">
        <v>86</v>
      </c>
      <c r="H14" s="65" t="s">
        <v>87</v>
      </c>
      <c r="I14" s="67" t="s">
        <v>88</v>
      </c>
      <c r="J14" s="67" t="s">
        <v>2891</v>
      </c>
      <c r="K14" s="65">
        <v>1</v>
      </c>
      <c r="L14" s="65"/>
      <c r="M14" s="65"/>
      <c r="N14" s="65"/>
      <c r="O14" s="65"/>
      <c r="P14" s="65"/>
      <c r="Q14" s="65"/>
      <c r="R14" s="65"/>
      <c r="S14" s="65" t="s">
        <v>89</v>
      </c>
      <c r="T14" s="65"/>
      <c r="U14" s="65" t="s">
        <v>90</v>
      </c>
      <c r="V14" s="67" t="s">
        <v>91</v>
      </c>
    </row>
    <row r="15" spans="1:22" s="68" customFormat="1" ht="38.25" hidden="1" customHeight="1" x14ac:dyDescent="0.25">
      <c r="A15" s="65">
        <v>37</v>
      </c>
      <c r="B15" s="65">
        <v>37</v>
      </c>
      <c r="C15" s="65" t="s">
        <v>13</v>
      </c>
      <c r="D15" s="66">
        <v>780245.34761599905</v>
      </c>
      <c r="E15" s="66">
        <v>6311061.2064699903</v>
      </c>
      <c r="F15" s="65">
        <v>30148</v>
      </c>
      <c r="G15" s="65" t="s">
        <v>92</v>
      </c>
      <c r="H15" s="65" t="s">
        <v>93</v>
      </c>
      <c r="I15" s="67" t="s">
        <v>3398</v>
      </c>
      <c r="J15" s="67" t="s">
        <v>2866</v>
      </c>
      <c r="K15" s="65">
        <v>1</v>
      </c>
      <c r="L15" s="65"/>
      <c r="M15" s="65"/>
      <c r="N15" s="65"/>
      <c r="O15" s="65"/>
      <c r="P15" s="65"/>
      <c r="Q15" s="65"/>
      <c r="R15" s="65"/>
      <c r="S15" s="65" t="s">
        <v>94</v>
      </c>
      <c r="T15" s="65"/>
      <c r="U15" s="65" t="s">
        <v>95</v>
      </c>
      <c r="V15" s="67" t="s">
        <v>96</v>
      </c>
    </row>
    <row r="16" spans="1:22" s="52" customFormat="1" ht="38.25" hidden="1" customHeight="1" x14ac:dyDescent="0.25">
      <c r="A16" s="49">
        <v>59</v>
      </c>
      <c r="B16" s="49">
        <v>59</v>
      </c>
      <c r="C16" s="49" t="s">
        <v>13</v>
      </c>
      <c r="D16" s="50">
        <v>776226.68554400001</v>
      </c>
      <c r="E16" s="50">
        <v>6316203.2031899896</v>
      </c>
      <c r="F16" s="49">
        <v>30311</v>
      </c>
      <c r="G16" s="49" t="s">
        <v>97</v>
      </c>
      <c r="H16" s="49" t="s">
        <v>98</v>
      </c>
      <c r="I16" s="51" t="s">
        <v>99</v>
      </c>
      <c r="J16" s="51" t="s">
        <v>2866</v>
      </c>
      <c r="K16" s="49"/>
      <c r="L16" s="49">
        <v>1</v>
      </c>
      <c r="M16" s="49"/>
      <c r="N16" s="49"/>
      <c r="O16" s="49"/>
      <c r="P16" s="49"/>
      <c r="Q16" s="49"/>
      <c r="R16" s="49">
        <v>1</v>
      </c>
      <c r="S16" s="49" t="s">
        <v>100</v>
      </c>
      <c r="T16" s="49" t="s">
        <v>101</v>
      </c>
      <c r="U16" s="49" t="s">
        <v>102</v>
      </c>
      <c r="V16" s="51" t="s">
        <v>103</v>
      </c>
    </row>
    <row r="17" spans="1:22" s="52" customFormat="1" ht="48.75" hidden="1" customHeight="1" x14ac:dyDescent="0.25">
      <c r="A17" s="49">
        <v>61</v>
      </c>
      <c r="B17" s="49">
        <v>61</v>
      </c>
      <c r="C17" s="49" t="s">
        <v>13</v>
      </c>
      <c r="D17" s="50">
        <v>770855.32107499905</v>
      </c>
      <c r="E17" s="50">
        <v>6334441.4233299904</v>
      </c>
      <c r="F17" s="49">
        <v>30269</v>
      </c>
      <c r="G17" s="49" t="s">
        <v>104</v>
      </c>
      <c r="H17" s="49" t="s">
        <v>105</v>
      </c>
      <c r="I17" s="51" t="s">
        <v>3514</v>
      </c>
      <c r="J17" s="51" t="s">
        <v>3246</v>
      </c>
      <c r="K17" s="49"/>
      <c r="L17" s="49">
        <v>1</v>
      </c>
      <c r="M17" s="49"/>
      <c r="N17" s="49"/>
      <c r="O17" s="49"/>
      <c r="P17" s="49"/>
      <c r="Q17" s="49"/>
      <c r="R17" s="49">
        <v>1</v>
      </c>
      <c r="S17" s="49" t="s">
        <v>106</v>
      </c>
      <c r="T17" s="49" t="s">
        <v>107</v>
      </c>
      <c r="U17" s="49" t="s">
        <v>108</v>
      </c>
      <c r="V17" s="49" t="s">
        <v>109</v>
      </c>
    </row>
    <row r="18" spans="1:22" s="68" customFormat="1" ht="38.25" hidden="1" customHeight="1" x14ac:dyDescent="0.25">
      <c r="A18" s="65">
        <v>115</v>
      </c>
      <c r="B18" s="65">
        <v>115</v>
      </c>
      <c r="C18" s="65" t="s">
        <v>13</v>
      </c>
      <c r="D18" s="66">
        <v>736929.01460999902</v>
      </c>
      <c r="E18" s="66">
        <v>6311252.4931199905</v>
      </c>
      <c r="F18" s="65">
        <v>30353</v>
      </c>
      <c r="G18" s="65" t="s">
        <v>110</v>
      </c>
      <c r="H18" s="65" t="s">
        <v>111</v>
      </c>
      <c r="I18" s="67" t="s">
        <v>112</v>
      </c>
      <c r="J18" s="67" t="s">
        <v>2891</v>
      </c>
      <c r="K18" s="65">
        <v>1</v>
      </c>
      <c r="L18" s="65"/>
      <c r="M18" s="65"/>
      <c r="N18" s="65"/>
      <c r="O18" s="65"/>
      <c r="P18" s="65"/>
      <c r="Q18" s="65"/>
      <c r="R18" s="65"/>
      <c r="S18" s="65" t="s">
        <v>113</v>
      </c>
      <c r="T18" s="65"/>
      <c r="U18" s="65" t="s">
        <v>114</v>
      </c>
      <c r="V18" s="65" t="s">
        <v>115</v>
      </c>
    </row>
    <row r="19" spans="1:22" s="68" customFormat="1" ht="38.25" hidden="1" customHeight="1" x14ac:dyDescent="0.25">
      <c r="A19" s="65">
        <v>68</v>
      </c>
      <c r="B19" s="65">
        <v>68</v>
      </c>
      <c r="C19" s="65" t="s">
        <v>13</v>
      </c>
      <c r="D19" s="66">
        <v>733703.61423199903</v>
      </c>
      <c r="E19" s="66">
        <v>6317216.3532100003</v>
      </c>
      <c r="F19" s="65">
        <v>30064</v>
      </c>
      <c r="G19" s="65" t="s">
        <v>116</v>
      </c>
      <c r="H19" s="65" t="s">
        <v>117</v>
      </c>
      <c r="I19" s="67" t="s">
        <v>3333</v>
      </c>
      <c r="J19" s="67" t="s">
        <v>2891</v>
      </c>
      <c r="K19" s="65">
        <v>1</v>
      </c>
      <c r="L19" s="65"/>
      <c r="M19" s="65"/>
      <c r="N19" s="65"/>
      <c r="O19" s="65"/>
      <c r="P19" s="65"/>
      <c r="Q19" s="65"/>
      <c r="R19" s="65"/>
      <c r="S19" s="65" t="s">
        <v>118</v>
      </c>
      <c r="T19" s="65"/>
      <c r="U19" s="65" t="s">
        <v>119</v>
      </c>
      <c r="V19" s="67" t="s">
        <v>120</v>
      </c>
    </row>
    <row r="20" spans="1:22" s="68" customFormat="1" ht="38.25" hidden="1" customHeight="1" x14ac:dyDescent="0.25">
      <c r="A20" s="65">
        <v>80</v>
      </c>
      <c r="B20" s="65">
        <v>80</v>
      </c>
      <c r="C20" s="65" t="s">
        <v>13</v>
      </c>
      <c r="D20" s="66">
        <v>782044.56762099895</v>
      </c>
      <c r="E20" s="66">
        <v>6324785.8935099896</v>
      </c>
      <c r="F20" s="65">
        <v>30162</v>
      </c>
      <c r="G20" s="65" t="s">
        <v>121</v>
      </c>
      <c r="H20" s="65" t="s">
        <v>3405</v>
      </c>
      <c r="I20" s="67" t="s">
        <v>3407</v>
      </c>
      <c r="J20" s="67" t="s">
        <v>3246</v>
      </c>
      <c r="K20" s="65">
        <v>1</v>
      </c>
      <c r="L20" s="65"/>
      <c r="M20" s="65"/>
      <c r="N20" s="65"/>
      <c r="O20" s="65"/>
      <c r="P20" s="65"/>
      <c r="Q20" s="65"/>
      <c r="R20" s="65"/>
      <c r="S20" s="65" t="s">
        <v>122</v>
      </c>
      <c r="T20" s="65" t="s">
        <v>123</v>
      </c>
      <c r="U20" s="132" t="s">
        <v>124</v>
      </c>
      <c r="V20" s="67" t="s">
        <v>125</v>
      </c>
    </row>
    <row r="21" spans="1:22" s="68" customFormat="1" ht="38.25" hidden="1" customHeight="1" x14ac:dyDescent="0.25">
      <c r="A21" s="65">
        <v>82</v>
      </c>
      <c r="B21" s="65">
        <v>82</v>
      </c>
      <c r="C21" s="65" t="s">
        <v>13</v>
      </c>
      <c r="D21" s="66">
        <v>745933.66096400004</v>
      </c>
      <c r="E21" s="66">
        <v>6321276.2389900004</v>
      </c>
      <c r="F21" s="65">
        <v>30052</v>
      </c>
      <c r="G21" s="65" t="s">
        <v>126</v>
      </c>
      <c r="H21" s="65" t="s">
        <v>127</v>
      </c>
      <c r="I21" s="67" t="s">
        <v>3322</v>
      </c>
      <c r="J21" s="67" t="s">
        <v>2891</v>
      </c>
      <c r="K21" s="65">
        <v>1</v>
      </c>
      <c r="L21" s="65"/>
      <c r="M21" s="65"/>
      <c r="N21" s="65"/>
      <c r="O21" s="65"/>
      <c r="P21" s="65"/>
      <c r="Q21" s="65"/>
      <c r="R21" s="65"/>
      <c r="S21" s="65" t="s">
        <v>128</v>
      </c>
      <c r="T21" s="65"/>
      <c r="U21" s="65" t="s">
        <v>129</v>
      </c>
      <c r="V21" s="65" t="s">
        <v>130</v>
      </c>
    </row>
    <row r="22" spans="1:22" s="52" customFormat="1" ht="38.25" hidden="1" customHeight="1" x14ac:dyDescent="0.25">
      <c r="A22" s="49">
        <v>87</v>
      </c>
      <c r="B22" s="49">
        <v>87</v>
      </c>
      <c r="C22" s="49" t="s">
        <v>13</v>
      </c>
      <c r="D22" s="50">
        <v>757281.59005999903</v>
      </c>
      <c r="E22" s="50">
        <v>6320276.0938600004</v>
      </c>
      <c r="F22" s="49">
        <v>30325</v>
      </c>
      <c r="G22" s="49" t="s">
        <v>131</v>
      </c>
      <c r="H22" s="49" t="s">
        <v>132</v>
      </c>
      <c r="I22" s="51" t="s">
        <v>3554</v>
      </c>
      <c r="J22" s="51" t="s">
        <v>2891</v>
      </c>
      <c r="K22" s="49"/>
      <c r="L22" s="49">
        <v>1</v>
      </c>
      <c r="M22" s="49"/>
      <c r="N22" s="49"/>
      <c r="O22" s="49"/>
      <c r="P22" s="49"/>
      <c r="Q22" s="49"/>
      <c r="R22" s="49">
        <v>1</v>
      </c>
      <c r="S22" s="49" t="s">
        <v>133</v>
      </c>
      <c r="T22" s="49" t="s">
        <v>134</v>
      </c>
      <c r="U22" s="49" t="s">
        <v>135</v>
      </c>
      <c r="V22" s="49" t="s">
        <v>136</v>
      </c>
    </row>
    <row r="23" spans="1:22" s="68" customFormat="1" ht="38.25" hidden="1" customHeight="1" x14ac:dyDescent="0.25">
      <c r="A23" s="65">
        <v>89</v>
      </c>
      <c r="B23" s="65">
        <v>89</v>
      </c>
      <c r="C23" s="65" t="s">
        <v>13</v>
      </c>
      <c r="D23" s="66">
        <v>781708.32139199902</v>
      </c>
      <c r="E23" s="66">
        <v>6328345.7496899897</v>
      </c>
      <c r="F23" s="65">
        <v>30042</v>
      </c>
      <c r="G23" s="65" t="s">
        <v>137</v>
      </c>
      <c r="H23" s="65" t="s">
        <v>138</v>
      </c>
      <c r="I23" s="67" t="s">
        <v>139</v>
      </c>
      <c r="J23" s="67" t="s">
        <v>3246</v>
      </c>
      <c r="K23" s="65">
        <v>1</v>
      </c>
      <c r="L23" s="65"/>
      <c r="M23" s="65"/>
      <c r="N23" s="65"/>
      <c r="O23" s="65"/>
      <c r="P23" s="65"/>
      <c r="Q23" s="65"/>
      <c r="R23" s="65"/>
      <c r="S23" s="65" t="s">
        <v>140</v>
      </c>
      <c r="T23" s="65" t="s">
        <v>141</v>
      </c>
      <c r="U23" s="132" t="s">
        <v>142</v>
      </c>
      <c r="V23" s="67" t="s">
        <v>143</v>
      </c>
    </row>
    <row r="24" spans="1:22" s="74" customFormat="1" ht="47.25" hidden="1" customHeight="1" x14ac:dyDescent="0.25">
      <c r="A24" s="73">
        <v>112</v>
      </c>
      <c r="B24" s="73">
        <v>112</v>
      </c>
      <c r="C24" s="73" t="s">
        <v>13</v>
      </c>
      <c r="D24" s="81">
        <v>779052.72088999895</v>
      </c>
      <c r="E24" s="81">
        <v>6328757.9272199897</v>
      </c>
      <c r="F24" s="73">
        <v>30010</v>
      </c>
      <c r="G24" s="73" t="s">
        <v>144</v>
      </c>
      <c r="H24" s="73" t="s">
        <v>3288</v>
      </c>
      <c r="I24" s="82" t="s">
        <v>145</v>
      </c>
      <c r="J24" s="82" t="s">
        <v>3246</v>
      </c>
      <c r="K24" s="73"/>
      <c r="L24" s="73">
        <v>1</v>
      </c>
      <c r="M24" s="73"/>
      <c r="N24" s="73">
        <v>1</v>
      </c>
      <c r="O24" s="73"/>
      <c r="P24" s="73"/>
      <c r="Q24" s="73"/>
      <c r="R24" s="73"/>
      <c r="S24" s="73" t="s">
        <v>146</v>
      </c>
      <c r="T24" s="73" t="s">
        <v>147</v>
      </c>
      <c r="U24" s="73" t="s">
        <v>148</v>
      </c>
      <c r="V24" s="82" t="s">
        <v>149</v>
      </c>
    </row>
    <row r="25" spans="1:22" s="68" customFormat="1" ht="38.25" hidden="1" customHeight="1" x14ac:dyDescent="0.25">
      <c r="A25" s="65">
        <v>113</v>
      </c>
      <c r="B25" s="65">
        <v>113</v>
      </c>
      <c r="C25" s="65" t="s">
        <v>13</v>
      </c>
      <c r="D25" s="66">
        <v>745827.94036699901</v>
      </c>
      <c r="E25" s="66">
        <v>6310025.9308700003</v>
      </c>
      <c r="F25" s="65">
        <v>30219</v>
      </c>
      <c r="G25" s="65" t="s">
        <v>150</v>
      </c>
      <c r="H25" s="65" t="s">
        <v>151</v>
      </c>
      <c r="I25" s="67" t="s">
        <v>3470</v>
      </c>
      <c r="J25" s="67" t="s">
        <v>2891</v>
      </c>
      <c r="K25" s="65">
        <v>1</v>
      </c>
      <c r="L25" s="65"/>
      <c r="M25" s="65"/>
      <c r="N25" s="65"/>
      <c r="O25" s="65"/>
      <c r="P25" s="65"/>
      <c r="Q25" s="65"/>
      <c r="R25" s="65"/>
      <c r="S25" s="65" t="s">
        <v>152</v>
      </c>
      <c r="T25" s="65"/>
      <c r="U25" s="65" t="s">
        <v>153</v>
      </c>
      <c r="V25" s="67" t="s">
        <v>154</v>
      </c>
    </row>
    <row r="26" spans="1:22" s="74" customFormat="1" ht="38.25" hidden="1" customHeight="1" x14ac:dyDescent="0.25">
      <c r="A26" s="73">
        <v>114</v>
      </c>
      <c r="B26" s="73">
        <v>114</v>
      </c>
      <c r="C26" s="73" t="s">
        <v>13</v>
      </c>
      <c r="D26" s="81">
        <v>751374.22717099905</v>
      </c>
      <c r="E26" s="81">
        <v>6331548.0116400002</v>
      </c>
      <c r="F26" s="73">
        <v>30339</v>
      </c>
      <c r="G26" s="73" t="s">
        <v>155</v>
      </c>
      <c r="H26" s="73" t="s">
        <v>3561</v>
      </c>
      <c r="I26" s="82" t="s">
        <v>156</v>
      </c>
      <c r="J26" s="82" t="s">
        <v>2891</v>
      </c>
      <c r="K26" s="73"/>
      <c r="L26" s="73">
        <v>1</v>
      </c>
      <c r="M26" s="73"/>
      <c r="N26" s="73">
        <v>1</v>
      </c>
      <c r="O26" s="73"/>
      <c r="P26" s="73"/>
      <c r="Q26" s="73"/>
      <c r="R26" s="73"/>
      <c r="S26" s="73" t="s">
        <v>157</v>
      </c>
      <c r="T26" s="73" t="s">
        <v>158</v>
      </c>
      <c r="U26" s="73" t="s">
        <v>159</v>
      </c>
      <c r="V26" s="82" t="s">
        <v>160</v>
      </c>
    </row>
    <row r="27" spans="1:22" s="52" customFormat="1" ht="38.25" hidden="1" customHeight="1" x14ac:dyDescent="0.25">
      <c r="A27" s="49">
        <v>131</v>
      </c>
      <c r="B27" s="49">
        <v>131</v>
      </c>
      <c r="C27" s="49" t="s">
        <v>13</v>
      </c>
      <c r="D27" s="50">
        <v>762791.32482500002</v>
      </c>
      <c r="E27" s="50">
        <v>6334558.7647500001</v>
      </c>
      <c r="F27" s="49">
        <v>30108</v>
      </c>
      <c r="G27" s="49" t="s">
        <v>3352</v>
      </c>
      <c r="H27" s="49" t="s">
        <v>161</v>
      </c>
      <c r="I27" s="51" t="s">
        <v>3587</v>
      </c>
      <c r="J27" s="51" t="s">
        <v>3246</v>
      </c>
      <c r="K27" s="49"/>
      <c r="L27" s="49">
        <v>1</v>
      </c>
      <c r="M27" s="49"/>
      <c r="N27" s="49"/>
      <c r="O27" s="49"/>
      <c r="P27" s="49"/>
      <c r="Q27" s="49"/>
      <c r="R27" s="49">
        <v>1</v>
      </c>
      <c r="S27" s="49" t="s">
        <v>162</v>
      </c>
      <c r="T27" s="49"/>
      <c r="U27" s="49" t="s">
        <v>163</v>
      </c>
      <c r="V27" s="51" t="s">
        <v>164</v>
      </c>
    </row>
    <row r="28" spans="1:22" s="68" customFormat="1" ht="38.25" hidden="1" customHeight="1" x14ac:dyDescent="0.25">
      <c r="A28" s="65">
        <v>138</v>
      </c>
      <c r="B28" s="65">
        <v>138</v>
      </c>
      <c r="C28" s="65" t="s">
        <v>13</v>
      </c>
      <c r="D28" s="66">
        <v>741223.61640900001</v>
      </c>
      <c r="E28" s="66">
        <v>6312816.0153999897</v>
      </c>
      <c r="F28" s="65">
        <v>30040</v>
      </c>
      <c r="G28" s="65" t="s">
        <v>165</v>
      </c>
      <c r="H28" s="65" t="s">
        <v>166</v>
      </c>
      <c r="I28" s="67" t="s">
        <v>3317</v>
      </c>
      <c r="J28" s="67" t="s">
        <v>2891</v>
      </c>
      <c r="K28" s="65">
        <v>1</v>
      </c>
      <c r="L28" s="65"/>
      <c r="M28" s="65"/>
      <c r="N28" s="65"/>
      <c r="O28" s="65"/>
      <c r="P28" s="65"/>
      <c r="Q28" s="65"/>
      <c r="R28" s="65"/>
      <c r="S28" s="65" t="s">
        <v>167</v>
      </c>
      <c r="T28" s="65"/>
      <c r="U28" s="65" t="s">
        <v>168</v>
      </c>
      <c r="V28" s="65" t="s">
        <v>169</v>
      </c>
    </row>
    <row r="29" spans="1:22" s="68" customFormat="1" ht="38.25" hidden="1" customHeight="1" x14ac:dyDescent="0.25">
      <c r="A29" s="65">
        <v>142</v>
      </c>
      <c r="B29" s="65">
        <v>142</v>
      </c>
      <c r="C29" s="65" t="s">
        <v>13</v>
      </c>
      <c r="D29" s="66">
        <v>769336.94793499901</v>
      </c>
      <c r="E29" s="66">
        <v>6330453.3247100003</v>
      </c>
      <c r="F29" s="65">
        <v>30246</v>
      </c>
      <c r="G29" s="65" t="s">
        <v>170</v>
      </c>
      <c r="H29" s="65" t="s">
        <v>171</v>
      </c>
      <c r="I29" s="67" t="s">
        <v>172</v>
      </c>
      <c r="J29" s="67" t="s">
        <v>3246</v>
      </c>
      <c r="K29" s="65">
        <v>1</v>
      </c>
      <c r="L29" s="65"/>
      <c r="M29" s="65"/>
      <c r="N29" s="65"/>
      <c r="O29" s="65"/>
      <c r="P29" s="65"/>
      <c r="Q29" s="65"/>
      <c r="R29" s="65"/>
      <c r="S29" s="65" t="s">
        <v>173</v>
      </c>
      <c r="T29" s="65"/>
      <c r="U29" s="132" t="s">
        <v>174</v>
      </c>
      <c r="V29" s="67" t="s">
        <v>175</v>
      </c>
    </row>
    <row r="30" spans="1:22" s="52" customFormat="1" ht="38.25" hidden="1" customHeight="1" x14ac:dyDescent="0.25">
      <c r="A30" s="49">
        <v>155</v>
      </c>
      <c r="B30" s="49">
        <v>155</v>
      </c>
      <c r="C30" s="49" t="s">
        <v>13</v>
      </c>
      <c r="D30" s="50">
        <v>768845.40503400005</v>
      </c>
      <c r="E30" s="50">
        <v>6318860.3375599897</v>
      </c>
      <c r="F30" s="49">
        <v>30263</v>
      </c>
      <c r="G30" s="49" t="s">
        <v>176</v>
      </c>
      <c r="H30" s="49" t="s">
        <v>177</v>
      </c>
      <c r="I30" s="51" t="s">
        <v>178</v>
      </c>
      <c r="J30" s="51" t="s">
        <v>2866</v>
      </c>
      <c r="K30" s="49"/>
      <c r="L30" s="49">
        <v>1</v>
      </c>
      <c r="M30" s="49"/>
      <c r="N30" s="49"/>
      <c r="O30" s="49"/>
      <c r="P30" s="49"/>
      <c r="Q30" s="49"/>
      <c r="R30" s="49">
        <v>1</v>
      </c>
      <c r="S30" s="49" t="s">
        <v>179</v>
      </c>
      <c r="T30" s="49" t="s">
        <v>180</v>
      </c>
      <c r="U30" s="49" t="s">
        <v>181</v>
      </c>
      <c r="V30" s="51" t="s">
        <v>182</v>
      </c>
    </row>
    <row r="31" spans="1:22" s="68" customFormat="1" ht="38.25" hidden="1" customHeight="1" x14ac:dyDescent="0.25">
      <c r="A31" s="65">
        <v>159</v>
      </c>
      <c r="B31" s="65">
        <v>159</v>
      </c>
      <c r="C31" s="65" t="s">
        <v>13</v>
      </c>
      <c r="D31" s="66">
        <v>746277.72912599903</v>
      </c>
      <c r="E31" s="66">
        <v>6319753.1394899897</v>
      </c>
      <c r="F31" s="65">
        <v>30170</v>
      </c>
      <c r="G31" s="65" t="s">
        <v>183</v>
      </c>
      <c r="H31" s="65" t="s">
        <v>184</v>
      </c>
      <c r="I31" s="67" t="s">
        <v>3416</v>
      </c>
      <c r="J31" s="67" t="s">
        <v>2891</v>
      </c>
      <c r="K31" s="65">
        <v>1</v>
      </c>
      <c r="L31" s="65"/>
      <c r="M31" s="65"/>
      <c r="N31" s="65"/>
      <c r="O31" s="65"/>
      <c r="P31" s="65"/>
      <c r="Q31" s="65"/>
      <c r="R31" s="65"/>
      <c r="S31" s="65" t="s">
        <v>185</v>
      </c>
      <c r="T31" s="65" t="s">
        <v>186</v>
      </c>
      <c r="U31" s="65" t="s">
        <v>187</v>
      </c>
      <c r="V31" s="65" t="s">
        <v>188</v>
      </c>
    </row>
    <row r="32" spans="1:22" s="68" customFormat="1" ht="38.25" hidden="1" customHeight="1" x14ac:dyDescent="0.25">
      <c r="A32" s="65">
        <v>163</v>
      </c>
      <c r="B32" s="65">
        <v>164</v>
      </c>
      <c r="C32" s="65" t="s">
        <v>13</v>
      </c>
      <c r="D32" s="66">
        <v>771081.92104899895</v>
      </c>
      <c r="E32" s="66">
        <v>6322752.9733899897</v>
      </c>
      <c r="F32" s="65">
        <v>30172</v>
      </c>
      <c r="G32" s="65" t="s">
        <v>189</v>
      </c>
      <c r="H32" s="65" t="s">
        <v>190</v>
      </c>
      <c r="I32" s="67" t="s">
        <v>3417</v>
      </c>
      <c r="J32" s="67" t="s">
        <v>2866</v>
      </c>
      <c r="K32" s="65">
        <v>1</v>
      </c>
      <c r="L32" s="65"/>
      <c r="M32" s="65"/>
      <c r="N32" s="65"/>
      <c r="O32" s="65"/>
      <c r="P32" s="65"/>
      <c r="Q32" s="65"/>
      <c r="R32" s="65"/>
      <c r="S32" s="65" t="s">
        <v>191</v>
      </c>
      <c r="T32" s="65"/>
      <c r="U32" s="65" t="s">
        <v>192</v>
      </c>
      <c r="V32" s="67" t="s">
        <v>193</v>
      </c>
    </row>
    <row r="33" spans="1:22" s="52" customFormat="1" ht="56.25" hidden="1" customHeight="1" x14ac:dyDescent="0.25">
      <c r="A33" s="49">
        <v>168</v>
      </c>
      <c r="B33" s="49">
        <v>169</v>
      </c>
      <c r="C33" s="49" t="s">
        <v>13</v>
      </c>
      <c r="D33" s="50">
        <v>772924.74927699903</v>
      </c>
      <c r="E33" s="50">
        <v>6316811.5088900002</v>
      </c>
      <c r="F33" s="49">
        <v>30093</v>
      </c>
      <c r="G33" s="49" t="s">
        <v>194</v>
      </c>
      <c r="H33" s="49" t="s">
        <v>195</v>
      </c>
      <c r="I33" s="51" t="s">
        <v>196</v>
      </c>
      <c r="J33" s="51" t="s">
        <v>2866</v>
      </c>
      <c r="K33" s="49"/>
      <c r="L33" s="49">
        <v>1</v>
      </c>
      <c r="M33" s="49"/>
      <c r="N33" s="49"/>
      <c r="O33" s="49"/>
      <c r="P33" s="49"/>
      <c r="Q33" s="49"/>
      <c r="R33" s="49">
        <v>1</v>
      </c>
      <c r="S33" s="49" t="s">
        <v>197</v>
      </c>
      <c r="T33" s="49"/>
      <c r="U33" s="49" t="s">
        <v>198</v>
      </c>
      <c r="V33" s="51" t="s">
        <v>199</v>
      </c>
    </row>
    <row r="34" spans="1:22" s="68" customFormat="1" ht="30" hidden="1" x14ac:dyDescent="0.25">
      <c r="A34" s="65">
        <v>173</v>
      </c>
      <c r="B34" s="65">
        <v>174</v>
      </c>
      <c r="C34" s="65" t="s">
        <v>13</v>
      </c>
      <c r="D34" s="66">
        <v>738200.31620100001</v>
      </c>
      <c r="E34" s="66">
        <v>6335306.2975199902</v>
      </c>
      <c r="F34" s="65">
        <v>30297</v>
      </c>
      <c r="G34" s="65" t="s">
        <v>200</v>
      </c>
      <c r="H34" s="65" t="s">
        <v>201</v>
      </c>
      <c r="I34" s="67" t="s">
        <v>202</v>
      </c>
      <c r="J34" s="67" t="s">
        <v>3339</v>
      </c>
      <c r="K34" s="65">
        <v>1</v>
      </c>
      <c r="L34" s="65"/>
      <c r="M34" s="65"/>
      <c r="N34" s="65"/>
      <c r="O34" s="65"/>
      <c r="P34" s="65"/>
      <c r="Q34" s="65"/>
      <c r="R34" s="65"/>
      <c r="S34" s="65" t="s">
        <v>203</v>
      </c>
      <c r="T34" s="65"/>
      <c r="U34" s="65" t="s">
        <v>204</v>
      </c>
      <c r="V34" s="65" t="s">
        <v>130</v>
      </c>
    </row>
    <row r="35" spans="1:22" s="68" customFormat="1" ht="30" hidden="1" x14ac:dyDescent="0.25">
      <c r="A35" s="65">
        <v>180</v>
      </c>
      <c r="B35" s="65">
        <v>181</v>
      </c>
      <c r="C35" s="65" t="s">
        <v>13</v>
      </c>
      <c r="D35" s="66">
        <v>776616.15310999902</v>
      </c>
      <c r="E35" s="66">
        <v>6321607.8260700004</v>
      </c>
      <c r="F35" s="65">
        <v>30106</v>
      </c>
      <c r="G35" s="65" t="s">
        <v>205</v>
      </c>
      <c r="H35" s="65" t="s">
        <v>206</v>
      </c>
      <c r="I35" s="67" t="s">
        <v>207</v>
      </c>
      <c r="J35" s="67" t="s">
        <v>2866</v>
      </c>
      <c r="K35" s="65">
        <v>1</v>
      </c>
      <c r="L35" s="65"/>
      <c r="M35" s="65"/>
      <c r="N35" s="65"/>
      <c r="O35" s="65"/>
      <c r="P35" s="65"/>
      <c r="Q35" s="65"/>
      <c r="R35" s="65"/>
      <c r="S35" s="65" t="s">
        <v>208</v>
      </c>
      <c r="T35" s="65"/>
      <c r="U35" s="65" t="s">
        <v>209</v>
      </c>
      <c r="V35" s="65" t="s">
        <v>210</v>
      </c>
    </row>
    <row r="36" spans="1:22" s="68" customFormat="1" hidden="1" x14ac:dyDescent="0.25">
      <c r="A36" s="65">
        <v>181</v>
      </c>
      <c r="B36" s="65">
        <v>182</v>
      </c>
      <c r="C36" s="65" t="s">
        <v>13</v>
      </c>
      <c r="D36" s="66">
        <v>757876.52669299894</v>
      </c>
      <c r="E36" s="66">
        <v>6335486.9212100003</v>
      </c>
      <c r="F36" s="65">
        <v>30198</v>
      </c>
      <c r="G36" s="65" t="s">
        <v>3452</v>
      </c>
      <c r="H36" s="65" t="s">
        <v>211</v>
      </c>
      <c r="I36" s="67" t="s">
        <v>212</v>
      </c>
      <c r="J36" s="67" t="s">
        <v>3246</v>
      </c>
      <c r="K36" s="65">
        <v>1</v>
      </c>
      <c r="L36" s="65"/>
      <c r="M36" s="65"/>
      <c r="N36" s="65"/>
      <c r="O36" s="65"/>
      <c r="P36" s="65"/>
      <c r="Q36" s="65"/>
      <c r="R36" s="65"/>
      <c r="S36" s="65" t="s">
        <v>213</v>
      </c>
      <c r="T36" s="65" t="s">
        <v>214</v>
      </c>
      <c r="U36" s="132" t="s">
        <v>215</v>
      </c>
      <c r="V36" s="65" t="s">
        <v>216</v>
      </c>
    </row>
    <row r="37" spans="1:22" s="52" customFormat="1" ht="51.75" hidden="1" customHeight="1" x14ac:dyDescent="0.25">
      <c r="A37" s="49">
        <v>188</v>
      </c>
      <c r="B37" s="49">
        <v>189</v>
      </c>
      <c r="C37" s="49" t="s">
        <v>13</v>
      </c>
      <c r="D37" s="50">
        <v>752706.59105599904</v>
      </c>
      <c r="E37" s="50">
        <v>6314950.8173599904</v>
      </c>
      <c r="F37" s="49">
        <v>30280</v>
      </c>
      <c r="G37" s="49" t="s">
        <v>217</v>
      </c>
      <c r="H37" s="49" t="s">
        <v>218</v>
      </c>
      <c r="I37" s="51" t="s">
        <v>3521</v>
      </c>
      <c r="J37" s="51" t="s">
        <v>2891</v>
      </c>
      <c r="K37" s="49"/>
      <c r="L37" s="49">
        <v>1</v>
      </c>
      <c r="M37" s="49"/>
      <c r="N37" s="49"/>
      <c r="O37" s="49"/>
      <c r="P37" s="49"/>
      <c r="Q37" s="49"/>
      <c r="R37" s="49">
        <v>1</v>
      </c>
      <c r="S37" s="49" t="s">
        <v>219</v>
      </c>
      <c r="T37" s="49" t="s">
        <v>220</v>
      </c>
      <c r="U37" s="49" t="s">
        <v>221</v>
      </c>
      <c r="V37" s="51" t="s">
        <v>222</v>
      </c>
    </row>
    <row r="38" spans="1:22" s="68" customFormat="1" ht="51.75" hidden="1" customHeight="1" x14ac:dyDescent="0.25">
      <c r="A38" s="65">
        <v>195</v>
      </c>
      <c r="B38" s="65">
        <v>196</v>
      </c>
      <c r="C38" s="65" t="s">
        <v>13</v>
      </c>
      <c r="D38" s="66">
        <v>750133.11736999894</v>
      </c>
      <c r="E38" s="66">
        <v>6324795.33684</v>
      </c>
      <c r="F38" s="65">
        <v>30154</v>
      </c>
      <c r="G38" s="65" t="s">
        <v>223</v>
      </c>
      <c r="H38" s="65" t="s">
        <v>224</v>
      </c>
      <c r="I38" s="67" t="s">
        <v>225</v>
      </c>
      <c r="J38" s="67" t="s">
        <v>2891</v>
      </c>
      <c r="K38" s="65">
        <v>1</v>
      </c>
      <c r="L38" s="65"/>
      <c r="M38" s="65"/>
      <c r="N38" s="65"/>
      <c r="O38" s="65"/>
      <c r="P38" s="65"/>
      <c r="Q38" s="65"/>
      <c r="R38" s="65"/>
      <c r="S38" s="65" t="s">
        <v>226</v>
      </c>
      <c r="T38" s="65" t="s">
        <v>227</v>
      </c>
      <c r="U38" s="65" t="s">
        <v>228</v>
      </c>
      <c r="V38" s="67" t="s">
        <v>229</v>
      </c>
    </row>
    <row r="39" spans="1:22" s="68" customFormat="1" ht="51.75" hidden="1" customHeight="1" x14ac:dyDescent="0.25">
      <c r="A39" s="65">
        <v>202</v>
      </c>
      <c r="B39" s="65">
        <v>203</v>
      </c>
      <c r="C39" s="65" t="s">
        <v>13</v>
      </c>
      <c r="D39" s="66">
        <v>774712.87415000005</v>
      </c>
      <c r="E39" s="66">
        <v>6325345.9234999903</v>
      </c>
      <c r="F39" s="65">
        <v>30252</v>
      </c>
      <c r="G39" s="65" t="s">
        <v>230</v>
      </c>
      <c r="H39" s="65" t="s">
        <v>231</v>
      </c>
      <c r="I39" s="67" t="s">
        <v>3497</v>
      </c>
      <c r="J39" s="67" t="s">
        <v>3394</v>
      </c>
      <c r="K39" s="65">
        <v>1</v>
      </c>
      <c r="L39" s="65"/>
      <c r="M39" s="65"/>
      <c r="N39" s="65"/>
      <c r="O39" s="65"/>
      <c r="P39" s="65"/>
      <c r="Q39" s="65"/>
      <c r="R39" s="65"/>
      <c r="S39" s="65" t="s">
        <v>232</v>
      </c>
      <c r="T39" s="65"/>
      <c r="U39" s="132" t="s">
        <v>233</v>
      </c>
      <c r="V39" s="67" t="s">
        <v>234</v>
      </c>
    </row>
    <row r="40" spans="1:22" s="68" customFormat="1" ht="51.75" hidden="1" customHeight="1" x14ac:dyDescent="0.25">
      <c r="A40" s="65">
        <v>206</v>
      </c>
      <c r="B40" s="65">
        <v>207</v>
      </c>
      <c r="C40" s="65" t="s">
        <v>13</v>
      </c>
      <c r="D40" s="66">
        <v>765996.87656899903</v>
      </c>
      <c r="E40" s="66">
        <v>6325816.8145700004</v>
      </c>
      <c r="F40" s="65">
        <v>30087</v>
      </c>
      <c r="G40" s="65" t="s">
        <v>235</v>
      </c>
      <c r="H40" s="65" t="s">
        <v>236</v>
      </c>
      <c r="I40" s="67" t="s">
        <v>237</v>
      </c>
      <c r="J40" s="67" t="s">
        <v>3246</v>
      </c>
      <c r="K40" s="65">
        <v>1</v>
      </c>
      <c r="L40" s="65"/>
      <c r="M40" s="65"/>
      <c r="N40" s="65"/>
      <c r="O40" s="65"/>
      <c r="P40" s="65"/>
      <c r="Q40" s="65"/>
      <c r="R40" s="65"/>
      <c r="S40" s="65" t="s">
        <v>238</v>
      </c>
      <c r="T40" s="65"/>
      <c r="U40" s="132" t="s">
        <v>239</v>
      </c>
      <c r="V40" s="67" t="s">
        <v>240</v>
      </c>
    </row>
    <row r="41" spans="1:22" s="68" customFormat="1" ht="51.75" hidden="1" customHeight="1" x14ac:dyDescent="0.25">
      <c r="A41" s="65">
        <v>209</v>
      </c>
      <c r="B41" s="65">
        <v>210</v>
      </c>
      <c r="C41" s="65" t="s">
        <v>13</v>
      </c>
      <c r="D41" s="66">
        <v>764878.45533300005</v>
      </c>
      <c r="E41" s="66">
        <v>6317830.4849500004</v>
      </c>
      <c r="F41" s="65">
        <v>30058</v>
      </c>
      <c r="G41" s="65" t="s">
        <v>3353</v>
      </c>
      <c r="H41" s="65" t="s">
        <v>241</v>
      </c>
      <c r="I41" s="67" t="s">
        <v>3330</v>
      </c>
      <c r="J41" s="67" t="s">
        <v>2866</v>
      </c>
      <c r="K41" s="65">
        <v>1</v>
      </c>
      <c r="L41" s="65"/>
      <c r="M41" s="65"/>
      <c r="N41" s="65"/>
      <c r="O41" s="65"/>
      <c r="P41" s="65"/>
      <c r="Q41" s="65"/>
      <c r="R41" s="65"/>
      <c r="S41" s="65" t="s">
        <v>242</v>
      </c>
      <c r="T41" s="65"/>
      <c r="U41" s="65" t="s">
        <v>243</v>
      </c>
      <c r="V41" s="67" t="s">
        <v>244</v>
      </c>
    </row>
    <row r="42" spans="1:22" s="68" customFormat="1" ht="51.75" hidden="1" customHeight="1" x14ac:dyDescent="0.25">
      <c r="A42" s="65">
        <v>210</v>
      </c>
      <c r="B42" s="65">
        <v>211</v>
      </c>
      <c r="C42" s="65" t="s">
        <v>13</v>
      </c>
      <c r="D42" s="66">
        <v>747594.06107699894</v>
      </c>
      <c r="E42" s="66">
        <v>6314446.1277700001</v>
      </c>
      <c r="F42" s="65">
        <v>30176</v>
      </c>
      <c r="G42" s="65" t="s">
        <v>245</v>
      </c>
      <c r="H42" s="65" t="s">
        <v>246</v>
      </c>
      <c r="I42" s="67" t="s">
        <v>247</v>
      </c>
      <c r="J42" s="67" t="s">
        <v>2891</v>
      </c>
      <c r="K42" s="65">
        <v>1</v>
      </c>
      <c r="L42" s="65"/>
      <c r="M42" s="65"/>
      <c r="N42" s="65"/>
      <c r="O42" s="65"/>
      <c r="P42" s="65"/>
      <c r="Q42" s="65"/>
      <c r="R42" s="65"/>
      <c r="S42" s="65" t="s">
        <v>248</v>
      </c>
      <c r="T42" s="65"/>
      <c r="U42" s="65" t="s">
        <v>249</v>
      </c>
      <c r="V42" s="65" t="s">
        <v>250</v>
      </c>
    </row>
    <row r="43" spans="1:22" s="68" customFormat="1" ht="51.75" hidden="1" customHeight="1" x14ac:dyDescent="0.25">
      <c r="A43" s="65">
        <v>221</v>
      </c>
      <c r="B43" s="65">
        <v>222</v>
      </c>
      <c r="C43" s="65" t="s">
        <v>13</v>
      </c>
      <c r="D43" s="66">
        <v>782580.14124400006</v>
      </c>
      <c r="E43" s="66">
        <v>6318021.7175700003</v>
      </c>
      <c r="F43" s="65">
        <v>30150</v>
      </c>
      <c r="G43" s="65" t="s">
        <v>251</v>
      </c>
      <c r="H43" s="65" t="s">
        <v>252</v>
      </c>
      <c r="I43" s="67" t="s">
        <v>253</v>
      </c>
      <c r="J43" s="67" t="s">
        <v>2866</v>
      </c>
      <c r="K43" s="65">
        <v>1</v>
      </c>
      <c r="L43" s="65"/>
      <c r="M43" s="65"/>
      <c r="N43" s="65"/>
      <c r="O43" s="65"/>
      <c r="P43" s="65"/>
      <c r="Q43" s="65"/>
      <c r="R43" s="65"/>
      <c r="S43" s="65" t="s">
        <v>254</v>
      </c>
      <c r="T43" s="65"/>
      <c r="U43" s="65" t="s">
        <v>255</v>
      </c>
      <c r="V43" s="65" t="s">
        <v>256</v>
      </c>
    </row>
    <row r="44" spans="1:22" s="63" customFormat="1" ht="51.75" hidden="1" customHeight="1" x14ac:dyDescent="0.25">
      <c r="A44" s="62">
        <v>233</v>
      </c>
      <c r="B44" s="62">
        <v>234</v>
      </c>
      <c r="C44" s="62" t="s">
        <v>13</v>
      </c>
      <c r="D44" s="84">
        <v>775547.24566100002</v>
      </c>
      <c r="E44" s="84">
        <v>6308638.5914599895</v>
      </c>
      <c r="F44" s="62">
        <v>30095</v>
      </c>
      <c r="G44" s="62" t="s">
        <v>257</v>
      </c>
      <c r="H44" s="62" t="s">
        <v>258</v>
      </c>
      <c r="I44" s="85" t="s">
        <v>259</v>
      </c>
      <c r="J44" s="85" t="s">
        <v>2866</v>
      </c>
      <c r="K44" s="62"/>
      <c r="L44" s="62">
        <v>1</v>
      </c>
      <c r="M44" s="62"/>
      <c r="N44" s="62"/>
      <c r="O44" s="62">
        <v>1</v>
      </c>
      <c r="P44" s="62"/>
      <c r="Q44" s="62"/>
      <c r="R44" s="62"/>
      <c r="S44" s="62" t="s">
        <v>260</v>
      </c>
      <c r="T44" s="62" t="s">
        <v>261</v>
      </c>
      <c r="U44" s="62" t="s">
        <v>262</v>
      </c>
      <c r="V44" s="85" t="s">
        <v>263</v>
      </c>
    </row>
    <row r="45" spans="1:22" s="68" customFormat="1" ht="51.75" hidden="1" customHeight="1" x14ac:dyDescent="0.25">
      <c r="A45" s="65">
        <v>239</v>
      </c>
      <c r="B45" s="65">
        <v>240</v>
      </c>
      <c r="C45" s="65" t="s">
        <v>13</v>
      </c>
      <c r="D45" s="66">
        <v>742530.995444</v>
      </c>
      <c r="E45" s="66">
        <v>6319418.1187000005</v>
      </c>
      <c r="F45" s="65">
        <v>30038</v>
      </c>
      <c r="G45" s="65" t="s">
        <v>264</v>
      </c>
      <c r="H45" s="65" t="s">
        <v>265</v>
      </c>
      <c r="I45" s="67" t="s">
        <v>266</v>
      </c>
      <c r="J45" s="67" t="s">
        <v>2891</v>
      </c>
      <c r="K45" s="65">
        <v>1</v>
      </c>
      <c r="L45" s="65"/>
      <c r="M45" s="65"/>
      <c r="N45" s="65"/>
      <c r="O45" s="65"/>
      <c r="P45" s="65"/>
      <c r="Q45" s="65"/>
      <c r="R45" s="65"/>
      <c r="S45" s="65" t="s">
        <v>267</v>
      </c>
      <c r="T45" s="65" t="s">
        <v>268</v>
      </c>
      <c r="U45" s="65" t="s">
        <v>269</v>
      </c>
      <c r="V45" s="65" t="s">
        <v>270</v>
      </c>
    </row>
    <row r="46" spans="1:22" s="52" customFormat="1" ht="51.75" hidden="1" customHeight="1" x14ac:dyDescent="0.25">
      <c r="A46" s="49">
        <v>246</v>
      </c>
      <c r="B46" s="49">
        <v>247</v>
      </c>
      <c r="C46" s="49" t="s">
        <v>13</v>
      </c>
      <c r="D46" s="50">
        <v>761057.69695999904</v>
      </c>
      <c r="E46" s="50">
        <v>6335772.2151300004</v>
      </c>
      <c r="F46" s="49">
        <v>30310</v>
      </c>
      <c r="G46" s="49" t="s">
        <v>271</v>
      </c>
      <c r="H46" s="49" t="s">
        <v>272</v>
      </c>
      <c r="I46" s="51" t="s">
        <v>273</v>
      </c>
      <c r="J46" s="51" t="s">
        <v>3246</v>
      </c>
      <c r="K46" s="49"/>
      <c r="L46" s="49">
        <v>1</v>
      </c>
      <c r="M46" s="49"/>
      <c r="N46" s="49"/>
      <c r="O46" s="49"/>
      <c r="P46" s="49"/>
      <c r="Q46" s="49"/>
      <c r="R46" s="49">
        <v>1</v>
      </c>
      <c r="S46" s="49" t="s">
        <v>274</v>
      </c>
      <c r="T46" s="49" t="s">
        <v>275</v>
      </c>
      <c r="U46" s="49" t="s">
        <v>276</v>
      </c>
      <c r="V46" s="49" t="s">
        <v>277</v>
      </c>
    </row>
    <row r="47" spans="1:22" s="52" customFormat="1" ht="51.75" hidden="1" customHeight="1" x14ac:dyDescent="0.25">
      <c r="A47" s="49">
        <v>248</v>
      </c>
      <c r="B47" s="49">
        <v>249</v>
      </c>
      <c r="C47" s="49" t="s">
        <v>13</v>
      </c>
      <c r="D47" s="50">
        <v>747845.24815600005</v>
      </c>
      <c r="E47" s="50">
        <v>6324537.0443799896</v>
      </c>
      <c r="F47" s="49">
        <v>30015</v>
      </c>
      <c r="G47" s="49" t="s">
        <v>278</v>
      </c>
      <c r="H47" s="49" t="s">
        <v>279</v>
      </c>
      <c r="I47" s="51" t="s">
        <v>280</v>
      </c>
      <c r="J47" s="51" t="s">
        <v>2891</v>
      </c>
      <c r="K47" s="49"/>
      <c r="L47" s="49">
        <v>1</v>
      </c>
      <c r="M47" s="49"/>
      <c r="N47" s="49"/>
      <c r="O47" s="49"/>
      <c r="P47" s="49"/>
      <c r="Q47" s="49"/>
      <c r="R47" s="49">
        <v>1</v>
      </c>
      <c r="S47" s="49" t="s">
        <v>281</v>
      </c>
      <c r="T47" s="49" t="s">
        <v>281</v>
      </c>
      <c r="U47" s="49" t="s">
        <v>282</v>
      </c>
      <c r="V47" s="51" t="s">
        <v>283</v>
      </c>
    </row>
    <row r="48" spans="1:22" s="68" customFormat="1" ht="51.75" hidden="1" customHeight="1" x14ac:dyDescent="0.25">
      <c r="A48" s="65">
        <v>257</v>
      </c>
      <c r="B48" s="65">
        <v>258</v>
      </c>
      <c r="C48" s="65" t="s">
        <v>13</v>
      </c>
      <c r="D48" s="66">
        <v>774164.55835199903</v>
      </c>
      <c r="E48" s="66">
        <v>6322417.9071899904</v>
      </c>
      <c r="F48" s="65">
        <v>30119</v>
      </c>
      <c r="G48" s="65" t="s">
        <v>284</v>
      </c>
      <c r="H48" s="65" t="s">
        <v>285</v>
      </c>
      <c r="I48" s="67" t="s">
        <v>286</v>
      </c>
      <c r="J48" s="67" t="s">
        <v>2866</v>
      </c>
      <c r="K48" s="65">
        <v>1</v>
      </c>
      <c r="L48" s="65"/>
      <c r="M48" s="65"/>
      <c r="N48" s="65"/>
      <c r="O48" s="65"/>
      <c r="P48" s="65"/>
      <c r="Q48" s="65"/>
      <c r="R48" s="65"/>
      <c r="S48" s="65" t="s">
        <v>287</v>
      </c>
      <c r="T48" s="65"/>
      <c r="U48" s="65" t="s">
        <v>288</v>
      </c>
      <c r="V48" s="65" t="s">
        <v>289</v>
      </c>
    </row>
    <row r="49" spans="1:22" s="68" customFormat="1" ht="51.75" hidden="1" customHeight="1" x14ac:dyDescent="0.25">
      <c r="A49" s="65">
        <v>268</v>
      </c>
      <c r="B49" s="65">
        <v>269</v>
      </c>
      <c r="C49" s="65" t="s">
        <v>13</v>
      </c>
      <c r="D49" s="66">
        <v>774251.87662999902</v>
      </c>
      <c r="E49" s="66">
        <v>6329923.2346000001</v>
      </c>
      <c r="F49" s="65">
        <v>30329</v>
      </c>
      <c r="G49" s="65" t="s">
        <v>290</v>
      </c>
      <c r="H49" s="65" t="s">
        <v>291</v>
      </c>
      <c r="I49" s="67" t="s">
        <v>292</v>
      </c>
      <c r="J49" s="67" t="s">
        <v>3246</v>
      </c>
      <c r="K49" s="65">
        <v>1</v>
      </c>
      <c r="L49" s="65"/>
      <c r="M49" s="65"/>
      <c r="N49" s="65"/>
      <c r="O49" s="65"/>
      <c r="P49" s="65"/>
      <c r="Q49" s="65"/>
      <c r="R49" s="65"/>
      <c r="S49" s="65" t="s">
        <v>293</v>
      </c>
      <c r="T49" s="65" t="s">
        <v>293</v>
      </c>
      <c r="U49" s="132" t="s">
        <v>294</v>
      </c>
      <c r="V49" s="67" t="s">
        <v>295</v>
      </c>
    </row>
    <row r="50" spans="1:22" s="68" customFormat="1" ht="51.75" hidden="1" customHeight="1" x14ac:dyDescent="0.25">
      <c r="A50" s="65">
        <v>272</v>
      </c>
      <c r="B50" s="65">
        <v>273</v>
      </c>
      <c r="C50" s="65" t="s">
        <v>13</v>
      </c>
      <c r="D50" s="66">
        <v>768788.31706100004</v>
      </c>
      <c r="E50" s="66">
        <v>6310884.8540899903</v>
      </c>
      <c r="F50" s="65">
        <v>30200</v>
      </c>
      <c r="G50" s="65" t="s">
        <v>296</v>
      </c>
      <c r="H50" s="65" t="s">
        <v>297</v>
      </c>
      <c r="I50" s="67" t="s">
        <v>298</v>
      </c>
      <c r="J50" s="67" t="s">
        <v>2866</v>
      </c>
      <c r="K50" s="65">
        <v>1</v>
      </c>
      <c r="L50" s="65"/>
      <c r="M50" s="65"/>
      <c r="N50" s="65"/>
      <c r="O50" s="65"/>
      <c r="P50" s="65"/>
      <c r="Q50" s="65"/>
      <c r="R50" s="65"/>
      <c r="S50" s="65" t="s">
        <v>299</v>
      </c>
      <c r="T50" s="65" t="s">
        <v>300</v>
      </c>
      <c r="U50" s="65" t="s">
        <v>301</v>
      </c>
      <c r="V50" s="67" t="s">
        <v>302</v>
      </c>
    </row>
    <row r="51" spans="1:22" s="68" customFormat="1" ht="51.75" hidden="1" customHeight="1" x14ac:dyDescent="0.25">
      <c r="A51" s="65">
        <v>273</v>
      </c>
      <c r="B51" s="65">
        <v>274</v>
      </c>
      <c r="C51" s="65" t="s">
        <v>13</v>
      </c>
      <c r="D51" s="66">
        <v>766194.17003399902</v>
      </c>
      <c r="E51" s="66">
        <v>6322009.2028999897</v>
      </c>
      <c r="F51" s="65">
        <v>30099</v>
      </c>
      <c r="G51" s="65" t="s">
        <v>303</v>
      </c>
      <c r="H51" s="65" t="s">
        <v>304</v>
      </c>
      <c r="I51" s="67" t="s">
        <v>305</v>
      </c>
      <c r="J51" s="67" t="s">
        <v>2866</v>
      </c>
      <c r="K51" s="65">
        <v>1</v>
      </c>
      <c r="L51" s="65"/>
      <c r="M51" s="65"/>
      <c r="N51" s="65"/>
      <c r="O51" s="65"/>
      <c r="P51" s="65"/>
      <c r="Q51" s="65"/>
      <c r="R51" s="65"/>
      <c r="S51" s="65" t="s">
        <v>306</v>
      </c>
      <c r="T51" s="65"/>
      <c r="U51" s="65" t="s">
        <v>307</v>
      </c>
      <c r="V51" s="67" t="s">
        <v>308</v>
      </c>
    </row>
    <row r="52" spans="1:22" s="68" customFormat="1" ht="51.75" hidden="1" customHeight="1" x14ac:dyDescent="0.25">
      <c r="A52" s="65">
        <v>279</v>
      </c>
      <c r="B52" s="65">
        <v>280</v>
      </c>
      <c r="C52" s="65" t="s">
        <v>13</v>
      </c>
      <c r="D52" s="66">
        <v>776419.20224699902</v>
      </c>
      <c r="E52" s="66">
        <v>6331221.4980300004</v>
      </c>
      <c r="F52" s="65">
        <v>30094</v>
      </c>
      <c r="G52" s="65" t="s">
        <v>309</v>
      </c>
      <c r="H52" s="65" t="s">
        <v>310</v>
      </c>
      <c r="I52" s="67" t="s">
        <v>311</v>
      </c>
      <c r="J52" s="67" t="s">
        <v>3246</v>
      </c>
      <c r="K52" s="65">
        <v>1</v>
      </c>
      <c r="L52" s="65"/>
      <c r="M52" s="65"/>
      <c r="N52" s="65"/>
      <c r="O52" s="65"/>
      <c r="P52" s="65"/>
      <c r="Q52" s="65"/>
      <c r="R52" s="65"/>
      <c r="S52" s="65" t="s">
        <v>312</v>
      </c>
      <c r="T52" s="65"/>
      <c r="U52" s="132" t="s">
        <v>313</v>
      </c>
      <c r="V52" s="65" t="s">
        <v>314</v>
      </c>
    </row>
    <row r="53" spans="1:22" s="68" customFormat="1" ht="51.75" hidden="1" customHeight="1" x14ac:dyDescent="0.25">
      <c r="A53" s="65">
        <v>282</v>
      </c>
      <c r="B53" s="65">
        <v>283</v>
      </c>
      <c r="C53" s="65" t="s">
        <v>13</v>
      </c>
      <c r="D53" s="66">
        <v>754075.24882800004</v>
      </c>
      <c r="E53" s="66">
        <v>6325676.8017100003</v>
      </c>
      <c r="F53" s="65">
        <v>30229</v>
      </c>
      <c r="G53" s="65" t="s">
        <v>315</v>
      </c>
      <c r="H53" s="65" t="s">
        <v>316</v>
      </c>
      <c r="I53" s="67" t="s">
        <v>3477</v>
      </c>
      <c r="J53" s="67" t="s">
        <v>2891</v>
      </c>
      <c r="K53" s="65">
        <v>1</v>
      </c>
      <c r="L53" s="65"/>
      <c r="M53" s="65"/>
      <c r="N53" s="65"/>
      <c r="O53" s="65"/>
      <c r="P53" s="65"/>
      <c r="Q53" s="65"/>
      <c r="R53" s="65"/>
      <c r="S53" s="65" t="s">
        <v>317</v>
      </c>
      <c r="T53" s="65"/>
      <c r="U53" s="65" t="s">
        <v>318</v>
      </c>
      <c r="V53" s="67" t="s">
        <v>319</v>
      </c>
    </row>
    <row r="54" spans="1:22" s="68" customFormat="1" ht="51.75" hidden="1" customHeight="1" x14ac:dyDescent="0.25">
      <c r="A54" s="65">
        <v>287</v>
      </c>
      <c r="B54" s="65">
        <v>288</v>
      </c>
      <c r="C54" s="65" t="s">
        <v>13</v>
      </c>
      <c r="D54" s="66">
        <v>751801.20240099903</v>
      </c>
      <c r="E54" s="66">
        <v>6317416.8540599896</v>
      </c>
      <c r="F54" s="65">
        <v>30238</v>
      </c>
      <c r="G54" s="65" t="s">
        <v>320</v>
      </c>
      <c r="H54" s="65" t="s">
        <v>321</v>
      </c>
      <c r="I54" s="67" t="s">
        <v>322</v>
      </c>
      <c r="J54" s="67" t="s">
        <v>2891</v>
      </c>
      <c r="K54" s="65">
        <v>1</v>
      </c>
      <c r="L54" s="65"/>
      <c r="M54" s="65"/>
      <c r="N54" s="65"/>
      <c r="O54" s="65"/>
      <c r="P54" s="65"/>
      <c r="Q54" s="65"/>
      <c r="R54" s="65"/>
      <c r="S54" s="65" t="s">
        <v>323</v>
      </c>
      <c r="T54" s="65" t="s">
        <v>324</v>
      </c>
      <c r="U54" s="65" t="s">
        <v>325</v>
      </c>
      <c r="V54" s="65" t="s">
        <v>326</v>
      </c>
    </row>
    <row r="55" spans="1:22" s="52" customFormat="1" ht="51.75" hidden="1" customHeight="1" x14ac:dyDescent="0.25">
      <c r="A55" s="49">
        <v>309</v>
      </c>
      <c r="B55" s="49">
        <v>310</v>
      </c>
      <c r="C55" s="49" t="s">
        <v>13</v>
      </c>
      <c r="D55" s="50">
        <v>768433.79151899903</v>
      </c>
      <c r="E55" s="50">
        <v>6327734.4258199902</v>
      </c>
      <c r="F55" s="49">
        <v>30140</v>
      </c>
      <c r="G55" s="49" t="s">
        <v>327</v>
      </c>
      <c r="H55" s="49" t="s">
        <v>328</v>
      </c>
      <c r="I55" s="51" t="s">
        <v>329</v>
      </c>
      <c r="J55" s="51" t="s">
        <v>3246</v>
      </c>
      <c r="K55" s="49"/>
      <c r="L55" s="49">
        <v>1</v>
      </c>
      <c r="M55" s="49"/>
      <c r="N55" s="49"/>
      <c r="O55" s="49"/>
      <c r="P55" s="49"/>
      <c r="Q55" s="49"/>
      <c r="R55" s="49">
        <v>1</v>
      </c>
      <c r="S55" s="49" t="s">
        <v>330</v>
      </c>
      <c r="T55" s="49" t="s">
        <v>331</v>
      </c>
      <c r="U55" s="49" t="s">
        <v>332</v>
      </c>
      <c r="V55" s="51" t="s">
        <v>333</v>
      </c>
    </row>
    <row r="56" spans="1:22" s="68" customFormat="1" ht="51.75" hidden="1" customHeight="1" x14ac:dyDescent="0.25">
      <c r="A56" s="65">
        <v>314</v>
      </c>
      <c r="B56" s="65">
        <v>315</v>
      </c>
      <c r="C56" s="65" t="s">
        <v>13</v>
      </c>
      <c r="D56" s="66">
        <v>741757.54223100003</v>
      </c>
      <c r="E56" s="66">
        <v>6318823.2600699896</v>
      </c>
      <c r="F56" s="65">
        <v>30016</v>
      </c>
      <c r="G56" s="65" t="s">
        <v>334</v>
      </c>
      <c r="H56" s="65" t="s">
        <v>3295</v>
      </c>
      <c r="I56" s="67" t="s">
        <v>335</v>
      </c>
      <c r="J56" s="67" t="s">
        <v>2891</v>
      </c>
      <c r="K56" s="65">
        <v>1</v>
      </c>
      <c r="L56" s="65"/>
      <c r="M56" s="65"/>
      <c r="N56" s="65"/>
      <c r="O56" s="65"/>
      <c r="P56" s="65"/>
      <c r="Q56" s="65"/>
      <c r="R56" s="65"/>
      <c r="S56" s="65" t="s">
        <v>336</v>
      </c>
      <c r="T56" s="65" t="s">
        <v>337</v>
      </c>
      <c r="U56" s="65" t="s">
        <v>338</v>
      </c>
      <c r="V56" s="65" t="s">
        <v>339</v>
      </c>
    </row>
    <row r="57" spans="1:22" s="68" customFormat="1" ht="51.75" hidden="1" customHeight="1" x14ac:dyDescent="0.25">
      <c r="A57" s="65">
        <v>315</v>
      </c>
      <c r="B57" s="65">
        <v>316</v>
      </c>
      <c r="C57" s="65" t="s">
        <v>13</v>
      </c>
      <c r="D57" s="66">
        <v>762467.05638299906</v>
      </c>
      <c r="E57" s="66">
        <v>6322965.9982000003</v>
      </c>
      <c r="F57" s="65">
        <v>30296</v>
      </c>
      <c r="G57" s="65" t="s">
        <v>340</v>
      </c>
      <c r="H57" s="65" t="s">
        <v>341</v>
      </c>
      <c r="I57" s="67" t="s">
        <v>3532</v>
      </c>
      <c r="J57" s="67" t="s">
        <v>3534</v>
      </c>
      <c r="K57" s="65">
        <v>1</v>
      </c>
      <c r="L57" s="65"/>
      <c r="M57" s="65"/>
      <c r="N57" s="65"/>
      <c r="O57" s="65"/>
      <c r="P57" s="65"/>
      <c r="Q57" s="65"/>
      <c r="R57" s="65"/>
      <c r="S57" s="65" t="s">
        <v>342</v>
      </c>
      <c r="T57" s="65"/>
      <c r="U57" s="65" t="s">
        <v>343</v>
      </c>
      <c r="V57" s="65" t="s">
        <v>344</v>
      </c>
    </row>
    <row r="58" spans="1:22" s="68" customFormat="1" ht="51.75" hidden="1" customHeight="1" x14ac:dyDescent="0.25">
      <c r="A58" s="65">
        <v>319</v>
      </c>
      <c r="B58" s="65">
        <v>320</v>
      </c>
      <c r="C58" s="65" t="s">
        <v>13</v>
      </c>
      <c r="D58" s="66">
        <v>779656.46094100003</v>
      </c>
      <c r="E58" s="66">
        <v>6319571.0269299904</v>
      </c>
      <c r="F58" s="65">
        <v>30265</v>
      </c>
      <c r="G58" s="65" t="s">
        <v>345</v>
      </c>
      <c r="H58" s="65" t="s">
        <v>346</v>
      </c>
      <c r="I58" s="67" t="s">
        <v>3508</v>
      </c>
      <c r="J58" s="67" t="s">
        <v>2866</v>
      </c>
      <c r="K58" s="65">
        <v>1</v>
      </c>
      <c r="L58" s="65"/>
      <c r="M58" s="65"/>
      <c r="N58" s="65"/>
      <c r="O58" s="65"/>
      <c r="P58" s="65"/>
      <c r="Q58" s="65"/>
      <c r="R58" s="65"/>
      <c r="S58" s="65" t="s">
        <v>347</v>
      </c>
      <c r="T58" s="65" t="s">
        <v>348</v>
      </c>
      <c r="U58" s="65" t="s">
        <v>349</v>
      </c>
      <c r="V58" s="65" t="s">
        <v>350</v>
      </c>
    </row>
    <row r="59" spans="1:22" s="68" customFormat="1" ht="51.75" hidden="1" customHeight="1" x14ac:dyDescent="0.25">
      <c r="A59" s="65">
        <v>320</v>
      </c>
      <c r="B59" s="65">
        <v>321</v>
      </c>
      <c r="C59" s="65" t="s">
        <v>13</v>
      </c>
      <c r="D59" s="66">
        <v>758960.52237499901</v>
      </c>
      <c r="E59" s="66">
        <v>6326534.6757800002</v>
      </c>
      <c r="F59" s="65">
        <v>30283</v>
      </c>
      <c r="G59" s="65" t="s">
        <v>351</v>
      </c>
      <c r="H59" s="65" t="s">
        <v>3525</v>
      </c>
      <c r="I59" s="67" t="s">
        <v>352</v>
      </c>
      <c r="J59" s="67" t="s">
        <v>2891</v>
      </c>
      <c r="K59" s="65">
        <v>1</v>
      </c>
      <c r="L59" s="65"/>
      <c r="M59" s="65"/>
      <c r="N59" s="65"/>
      <c r="O59" s="65"/>
      <c r="P59" s="65"/>
      <c r="Q59" s="65"/>
      <c r="R59" s="65"/>
      <c r="S59" s="65" t="s">
        <v>353</v>
      </c>
      <c r="T59" s="65"/>
      <c r="U59" s="65" t="s">
        <v>354</v>
      </c>
      <c r="V59" s="67" t="s">
        <v>355</v>
      </c>
    </row>
    <row r="60" spans="1:22" s="68" customFormat="1" ht="51.75" hidden="1" customHeight="1" x14ac:dyDescent="0.25">
      <c r="A60" s="65">
        <v>322</v>
      </c>
      <c r="B60" s="65">
        <v>323</v>
      </c>
      <c r="C60" s="65" t="s">
        <v>13</v>
      </c>
      <c r="D60" s="66">
        <v>769492.97563600005</v>
      </c>
      <c r="E60" s="66">
        <v>6326638.7120399904</v>
      </c>
      <c r="F60" s="65">
        <v>30236</v>
      </c>
      <c r="G60" s="65" t="s">
        <v>356</v>
      </c>
      <c r="H60" s="65" t="s">
        <v>3485</v>
      </c>
      <c r="I60" s="67" t="s">
        <v>357</v>
      </c>
      <c r="J60" s="67" t="s">
        <v>3246</v>
      </c>
      <c r="K60" s="65">
        <v>1</v>
      </c>
      <c r="L60" s="65"/>
      <c r="M60" s="65"/>
      <c r="N60" s="65"/>
      <c r="O60" s="65"/>
      <c r="P60" s="65"/>
      <c r="Q60" s="65"/>
      <c r="R60" s="65"/>
      <c r="S60" s="65" t="s">
        <v>358</v>
      </c>
      <c r="T60" s="65"/>
      <c r="U60" s="132" t="s">
        <v>359</v>
      </c>
      <c r="V60" s="65" t="s">
        <v>360</v>
      </c>
    </row>
    <row r="61" spans="1:22" s="52" customFormat="1" ht="51.75" hidden="1" customHeight="1" x14ac:dyDescent="0.25">
      <c r="A61" s="49">
        <v>329</v>
      </c>
      <c r="B61" s="49">
        <v>330</v>
      </c>
      <c r="C61" s="49" t="s">
        <v>13</v>
      </c>
      <c r="D61" s="50">
        <v>780352.41938099905</v>
      </c>
      <c r="E61" s="50">
        <v>6312642.3282300001</v>
      </c>
      <c r="F61" s="49">
        <v>30210</v>
      </c>
      <c r="G61" s="49" t="s">
        <v>361</v>
      </c>
      <c r="H61" s="49" t="s">
        <v>362</v>
      </c>
      <c r="I61" s="51" t="s">
        <v>363</v>
      </c>
      <c r="J61" s="51" t="s">
        <v>2866</v>
      </c>
      <c r="K61" s="49"/>
      <c r="L61" s="49">
        <v>1</v>
      </c>
      <c r="M61" s="49"/>
      <c r="N61" s="49"/>
      <c r="O61" s="49"/>
      <c r="P61" s="49"/>
      <c r="Q61" s="49"/>
      <c r="R61" s="49">
        <v>1</v>
      </c>
      <c r="S61" s="49" t="s">
        <v>364</v>
      </c>
      <c r="T61" s="49" t="s">
        <v>365</v>
      </c>
      <c r="U61" s="49" t="s">
        <v>366</v>
      </c>
      <c r="V61" s="51" t="s">
        <v>367</v>
      </c>
    </row>
    <row r="62" spans="1:22" s="68" customFormat="1" ht="51.75" hidden="1" customHeight="1" x14ac:dyDescent="0.25">
      <c r="A62" s="65">
        <v>342</v>
      </c>
      <c r="B62" s="65">
        <v>343</v>
      </c>
      <c r="C62" s="65" t="s">
        <v>13</v>
      </c>
      <c r="D62" s="66">
        <v>766676.39171300002</v>
      </c>
      <c r="E62" s="66">
        <v>6335003.6822600001</v>
      </c>
      <c r="F62" s="65">
        <v>30195</v>
      </c>
      <c r="G62" s="65" t="s">
        <v>368</v>
      </c>
      <c r="H62" s="65" t="s">
        <v>3451</v>
      </c>
      <c r="I62" s="67" t="s">
        <v>369</v>
      </c>
      <c r="J62" s="67" t="s">
        <v>3246</v>
      </c>
      <c r="K62" s="65">
        <v>1</v>
      </c>
      <c r="L62" s="65"/>
      <c r="M62" s="65"/>
      <c r="N62" s="65"/>
      <c r="O62" s="65"/>
      <c r="P62" s="65"/>
      <c r="Q62" s="65"/>
      <c r="R62" s="65"/>
      <c r="S62" s="65" t="s">
        <v>370</v>
      </c>
      <c r="T62" s="65"/>
      <c r="U62" s="132" t="s">
        <v>371</v>
      </c>
      <c r="V62" s="65" t="s">
        <v>372</v>
      </c>
    </row>
    <row r="63" spans="1:22" s="68" customFormat="1" ht="51.75" hidden="1" customHeight="1" x14ac:dyDescent="0.25">
      <c r="A63" s="65">
        <v>345</v>
      </c>
      <c r="B63" s="65">
        <v>346</v>
      </c>
      <c r="C63" s="65" t="s">
        <v>13</v>
      </c>
      <c r="D63" s="66">
        <v>748632.68473400001</v>
      </c>
      <c r="E63" s="66">
        <v>6321728.3672299897</v>
      </c>
      <c r="F63" s="65">
        <v>30350</v>
      </c>
      <c r="G63" s="65" t="s">
        <v>3580</v>
      </c>
      <c r="H63" s="65" t="s">
        <v>373</v>
      </c>
      <c r="I63" s="67" t="s">
        <v>374</v>
      </c>
      <c r="J63" s="67" t="s">
        <v>2891</v>
      </c>
      <c r="K63" s="65">
        <v>1</v>
      </c>
      <c r="L63" s="65"/>
      <c r="M63" s="65"/>
      <c r="N63" s="65"/>
      <c r="O63" s="65"/>
      <c r="P63" s="65"/>
      <c r="Q63" s="65"/>
      <c r="R63" s="65"/>
      <c r="S63" s="65" t="s">
        <v>375</v>
      </c>
      <c r="T63" s="65" t="s">
        <v>376</v>
      </c>
      <c r="U63" s="65" t="s">
        <v>377</v>
      </c>
      <c r="V63" s="67" t="s">
        <v>378</v>
      </c>
    </row>
    <row r="64" spans="1:22" s="52" customFormat="1" ht="51.75" hidden="1" customHeight="1" x14ac:dyDescent="0.25">
      <c r="A64" s="49">
        <v>340</v>
      </c>
      <c r="B64" s="49">
        <v>341</v>
      </c>
      <c r="C64" s="49" t="s">
        <v>13</v>
      </c>
      <c r="D64" s="50">
        <v>730725.51878499903</v>
      </c>
      <c r="E64" s="50">
        <v>6336949.1486099903</v>
      </c>
      <c r="F64" s="49">
        <v>30139</v>
      </c>
      <c r="G64" s="49" t="s">
        <v>379</v>
      </c>
      <c r="H64" s="49" t="s">
        <v>380</v>
      </c>
      <c r="I64" s="51" t="s">
        <v>381</v>
      </c>
      <c r="J64" s="51" t="s">
        <v>3339</v>
      </c>
      <c r="K64" s="49"/>
      <c r="L64" s="49">
        <v>1</v>
      </c>
      <c r="M64" s="49"/>
      <c r="N64" s="49"/>
      <c r="O64" s="49"/>
      <c r="P64" s="49"/>
      <c r="Q64" s="49"/>
      <c r="R64" s="49">
        <v>1</v>
      </c>
      <c r="S64" s="49" t="s">
        <v>382</v>
      </c>
      <c r="T64" s="49" t="s">
        <v>383</v>
      </c>
      <c r="U64" s="49" t="s">
        <v>384</v>
      </c>
      <c r="V64" s="51" t="s">
        <v>385</v>
      </c>
    </row>
    <row r="65" spans="1:22" s="52" customFormat="1" ht="51.75" hidden="1" customHeight="1" x14ac:dyDescent="0.25">
      <c r="A65" s="49">
        <v>20</v>
      </c>
      <c r="B65" s="49">
        <v>20</v>
      </c>
      <c r="C65" s="49" t="s">
        <v>13</v>
      </c>
      <c r="D65" s="50">
        <v>754641.00516299903</v>
      </c>
      <c r="E65" s="50">
        <v>6339874.02795</v>
      </c>
      <c r="F65" s="49">
        <v>30231</v>
      </c>
      <c r="G65" s="49" t="s">
        <v>386</v>
      </c>
      <c r="H65" s="49" t="s">
        <v>3478</v>
      </c>
      <c r="I65" s="51" t="s">
        <v>3479</v>
      </c>
      <c r="J65" s="51" t="s">
        <v>3246</v>
      </c>
      <c r="K65" s="49"/>
      <c r="L65" s="49">
        <v>1</v>
      </c>
      <c r="M65" s="49"/>
      <c r="N65" s="49"/>
      <c r="O65" s="49"/>
      <c r="P65" s="49"/>
      <c r="Q65" s="49"/>
      <c r="R65" s="49">
        <v>1</v>
      </c>
      <c r="S65" s="49" t="s">
        <v>387</v>
      </c>
      <c r="T65" s="49" t="s">
        <v>388</v>
      </c>
      <c r="U65" s="49" t="s">
        <v>389</v>
      </c>
      <c r="V65" s="49" t="s">
        <v>390</v>
      </c>
    </row>
    <row r="66" spans="1:22" s="68" customFormat="1" ht="51.75" hidden="1" customHeight="1" x14ac:dyDescent="0.25">
      <c r="A66" s="65">
        <v>24</v>
      </c>
      <c r="B66" s="65">
        <v>24</v>
      </c>
      <c r="C66" s="65" t="s">
        <v>13</v>
      </c>
      <c r="D66" s="66">
        <v>780343.74702100002</v>
      </c>
      <c r="E66" s="66">
        <v>6354726.84559</v>
      </c>
      <c r="F66" s="65">
        <v>30345</v>
      </c>
      <c r="G66" s="65" t="s">
        <v>3571</v>
      </c>
      <c r="H66" s="65" t="s">
        <v>391</v>
      </c>
      <c r="I66" s="67" t="s">
        <v>3572</v>
      </c>
      <c r="J66" s="67" t="s">
        <v>2876</v>
      </c>
      <c r="K66" s="65">
        <v>1</v>
      </c>
      <c r="L66" s="65"/>
      <c r="M66" s="65"/>
      <c r="N66" s="65"/>
      <c r="O66" s="65"/>
      <c r="P66" s="65"/>
      <c r="Q66" s="65"/>
      <c r="R66" s="65"/>
      <c r="S66" s="65" t="s">
        <v>392</v>
      </c>
      <c r="T66" s="65"/>
      <c r="U66" s="65" t="s">
        <v>393</v>
      </c>
      <c r="V66" s="65" t="s">
        <v>394</v>
      </c>
    </row>
    <row r="67" spans="1:22" s="78" customFormat="1" ht="51.75" hidden="1" customHeight="1" x14ac:dyDescent="0.25">
      <c r="A67" s="75">
        <v>25</v>
      </c>
      <c r="B67" s="75">
        <v>25</v>
      </c>
      <c r="C67" s="75" t="s">
        <v>13</v>
      </c>
      <c r="D67" s="76">
        <v>781263.74955499906</v>
      </c>
      <c r="E67" s="76">
        <v>6356467.4875499904</v>
      </c>
      <c r="F67" s="75">
        <v>30079</v>
      </c>
      <c r="G67" s="75" t="s">
        <v>395</v>
      </c>
      <c r="H67" s="75" t="s">
        <v>396</v>
      </c>
      <c r="I67" s="77" t="s">
        <v>3341</v>
      </c>
      <c r="J67" s="77" t="s">
        <v>2876</v>
      </c>
      <c r="K67" s="75"/>
      <c r="L67" s="75">
        <v>1</v>
      </c>
      <c r="M67" s="75"/>
      <c r="N67" s="75"/>
      <c r="O67" s="75"/>
      <c r="P67" s="75">
        <v>1</v>
      </c>
      <c r="Q67" s="75"/>
      <c r="R67" s="75"/>
      <c r="S67" s="75" t="s">
        <v>397</v>
      </c>
      <c r="T67" s="75"/>
      <c r="U67" s="75" t="s">
        <v>398</v>
      </c>
      <c r="V67" s="77" t="s">
        <v>399</v>
      </c>
    </row>
    <row r="68" spans="1:22" s="68" customFormat="1" ht="51.75" hidden="1" customHeight="1" x14ac:dyDescent="0.25">
      <c r="A68" s="65">
        <v>36</v>
      </c>
      <c r="B68" s="65">
        <v>36</v>
      </c>
      <c r="C68" s="65" t="s">
        <v>13</v>
      </c>
      <c r="D68" s="66">
        <v>776843.52464499895</v>
      </c>
      <c r="E68" s="66">
        <v>6344519.4613600001</v>
      </c>
      <c r="F68" s="65">
        <v>30137</v>
      </c>
      <c r="G68" s="65" t="s">
        <v>400</v>
      </c>
      <c r="H68" s="65" t="s">
        <v>401</v>
      </c>
      <c r="I68" s="67" t="s">
        <v>402</v>
      </c>
      <c r="J68" s="67" t="s">
        <v>3246</v>
      </c>
      <c r="K68" s="65">
        <v>1</v>
      </c>
      <c r="L68" s="65"/>
      <c r="M68" s="65"/>
      <c r="N68" s="65"/>
      <c r="O68" s="65"/>
      <c r="P68" s="65"/>
      <c r="Q68" s="65"/>
      <c r="R68" s="65"/>
      <c r="S68" s="65" t="s">
        <v>403</v>
      </c>
      <c r="T68" s="65"/>
      <c r="U68" s="132" t="s">
        <v>404</v>
      </c>
      <c r="V68" s="65" t="s">
        <v>405</v>
      </c>
    </row>
    <row r="69" spans="1:22" s="68" customFormat="1" ht="51.75" hidden="1" customHeight="1" x14ac:dyDescent="0.25">
      <c r="A69" s="65">
        <v>45</v>
      </c>
      <c r="B69" s="65">
        <v>45</v>
      </c>
      <c r="C69" s="65" t="s">
        <v>13</v>
      </c>
      <c r="D69" s="66">
        <v>777503.50473100005</v>
      </c>
      <c r="E69" s="66">
        <v>6339412.3970600003</v>
      </c>
      <c r="F69" s="65">
        <v>30291</v>
      </c>
      <c r="G69" s="65" t="s">
        <v>406</v>
      </c>
      <c r="H69" s="65" t="s">
        <v>407</v>
      </c>
      <c r="I69" s="67" t="s">
        <v>3528</v>
      </c>
      <c r="J69" s="67" t="s">
        <v>3246</v>
      </c>
      <c r="K69" s="65">
        <v>1</v>
      </c>
      <c r="L69" s="65"/>
      <c r="M69" s="65"/>
      <c r="N69" s="65"/>
      <c r="O69" s="65"/>
      <c r="P69" s="65"/>
      <c r="Q69" s="65"/>
      <c r="R69" s="65"/>
      <c r="S69" s="65" t="s">
        <v>408</v>
      </c>
      <c r="T69" s="65"/>
      <c r="U69" s="132" t="s">
        <v>409</v>
      </c>
      <c r="V69" s="65" t="s">
        <v>410</v>
      </c>
    </row>
    <row r="70" spans="1:22" s="68" customFormat="1" ht="51.75" hidden="1" customHeight="1" x14ac:dyDescent="0.25">
      <c r="A70" s="65">
        <v>48</v>
      </c>
      <c r="B70" s="65">
        <v>48</v>
      </c>
      <c r="C70" s="65" t="s">
        <v>13</v>
      </c>
      <c r="D70" s="66">
        <v>777957.30140200001</v>
      </c>
      <c r="E70" s="66">
        <v>6350816.6608800003</v>
      </c>
      <c r="F70" s="65">
        <v>30239</v>
      </c>
      <c r="G70" s="65" t="s">
        <v>411</v>
      </c>
      <c r="H70" s="65" t="s">
        <v>412</v>
      </c>
      <c r="I70" s="67" t="s">
        <v>3495</v>
      </c>
      <c r="J70" s="67" t="s">
        <v>3246</v>
      </c>
      <c r="K70" s="65">
        <v>1</v>
      </c>
      <c r="L70" s="65"/>
      <c r="M70" s="65"/>
      <c r="N70" s="65"/>
      <c r="O70" s="65"/>
      <c r="P70" s="65"/>
      <c r="Q70" s="65"/>
      <c r="R70" s="65"/>
      <c r="S70" s="65" t="s">
        <v>413</v>
      </c>
      <c r="T70" s="65" t="s">
        <v>414</v>
      </c>
      <c r="U70" s="132" t="s">
        <v>415</v>
      </c>
      <c r="V70" s="67" t="s">
        <v>416</v>
      </c>
    </row>
    <row r="71" spans="1:22" s="68" customFormat="1" ht="51.75" hidden="1" customHeight="1" x14ac:dyDescent="0.25">
      <c r="A71" s="65">
        <v>58</v>
      </c>
      <c r="B71" s="65">
        <v>58</v>
      </c>
      <c r="C71" s="65" t="s">
        <v>13</v>
      </c>
      <c r="D71" s="66">
        <v>782647.65647299902</v>
      </c>
      <c r="E71" s="66">
        <v>6345898.4537899904</v>
      </c>
      <c r="F71" s="65">
        <v>30307</v>
      </c>
      <c r="G71" s="65" t="s">
        <v>3543</v>
      </c>
      <c r="H71" s="65" t="s">
        <v>417</v>
      </c>
      <c r="I71" s="67" t="s">
        <v>418</v>
      </c>
      <c r="J71" s="67" t="s">
        <v>3246</v>
      </c>
      <c r="K71" s="65">
        <v>1</v>
      </c>
      <c r="L71" s="65"/>
      <c r="M71" s="65"/>
      <c r="N71" s="65"/>
      <c r="O71" s="65"/>
      <c r="P71" s="65"/>
      <c r="Q71" s="65"/>
      <c r="R71" s="65"/>
      <c r="S71" s="65" t="s">
        <v>419</v>
      </c>
      <c r="T71" s="65" t="s">
        <v>420</v>
      </c>
      <c r="U71" s="132" t="s">
        <v>421</v>
      </c>
      <c r="V71" s="67" t="s">
        <v>422</v>
      </c>
    </row>
    <row r="72" spans="1:22" s="68" customFormat="1" ht="51.75" hidden="1" customHeight="1" x14ac:dyDescent="0.25">
      <c r="A72" s="65">
        <v>150</v>
      </c>
      <c r="B72" s="65">
        <v>150</v>
      </c>
      <c r="C72" s="65" t="s">
        <v>13</v>
      </c>
      <c r="D72" s="66">
        <v>782164.530012</v>
      </c>
      <c r="E72" s="66">
        <v>6363755.3187300004</v>
      </c>
      <c r="F72" s="65">
        <v>30044</v>
      </c>
      <c r="G72" s="65" t="s">
        <v>423</v>
      </c>
      <c r="H72" s="65" t="s">
        <v>424</v>
      </c>
      <c r="I72" s="67" t="s">
        <v>425</v>
      </c>
      <c r="J72" s="67" t="s">
        <v>2876</v>
      </c>
      <c r="K72" s="65">
        <v>1</v>
      </c>
      <c r="L72" s="65"/>
      <c r="M72" s="65"/>
      <c r="N72" s="65"/>
      <c r="O72" s="65"/>
      <c r="P72" s="65"/>
      <c r="Q72" s="65"/>
      <c r="R72" s="65"/>
      <c r="S72" s="65" t="s">
        <v>426</v>
      </c>
      <c r="T72" s="65" t="s">
        <v>427</v>
      </c>
      <c r="U72" s="65" t="s">
        <v>428</v>
      </c>
      <c r="V72" s="67" t="s">
        <v>429</v>
      </c>
    </row>
    <row r="73" spans="1:22" s="68" customFormat="1" ht="51.75" hidden="1" customHeight="1" x14ac:dyDescent="0.25">
      <c r="A73" s="65">
        <v>176</v>
      </c>
      <c r="B73" s="65">
        <v>177</v>
      </c>
      <c r="C73" s="65" t="s">
        <v>13</v>
      </c>
      <c r="D73" s="66">
        <v>775751.58872600005</v>
      </c>
      <c r="E73" s="66">
        <v>6361718.3980499897</v>
      </c>
      <c r="F73" s="65">
        <v>30130</v>
      </c>
      <c r="G73" s="65" t="s">
        <v>430</v>
      </c>
      <c r="H73" s="65" t="s">
        <v>431</v>
      </c>
      <c r="I73" s="67" t="s">
        <v>3376</v>
      </c>
      <c r="J73" s="67" t="s">
        <v>2876</v>
      </c>
      <c r="K73" s="65">
        <v>1</v>
      </c>
      <c r="L73" s="65"/>
      <c r="M73" s="65"/>
      <c r="N73" s="65"/>
      <c r="O73" s="65"/>
      <c r="P73" s="65"/>
      <c r="Q73" s="65"/>
      <c r="R73" s="65"/>
      <c r="S73" s="65" t="s">
        <v>432</v>
      </c>
      <c r="T73" s="65" t="s">
        <v>433</v>
      </c>
      <c r="U73" s="65" t="s">
        <v>434</v>
      </c>
      <c r="V73" s="65" t="s">
        <v>435</v>
      </c>
    </row>
    <row r="74" spans="1:22" s="68" customFormat="1" ht="51.75" hidden="1" customHeight="1" x14ac:dyDescent="0.25">
      <c r="A74" s="65">
        <v>199</v>
      </c>
      <c r="B74" s="65">
        <v>200</v>
      </c>
      <c r="C74" s="65" t="s">
        <v>13</v>
      </c>
      <c r="D74" s="66">
        <v>781528.86425099894</v>
      </c>
      <c r="E74" s="66">
        <v>6352885.3012300003</v>
      </c>
      <c r="F74" s="65">
        <v>30203</v>
      </c>
      <c r="G74" s="65" t="s">
        <v>436</v>
      </c>
      <c r="H74" s="65" t="s">
        <v>3457</v>
      </c>
      <c r="I74" s="67" t="s">
        <v>437</v>
      </c>
      <c r="J74" s="67" t="s">
        <v>2876</v>
      </c>
      <c r="K74" s="65">
        <v>1</v>
      </c>
      <c r="L74" s="65"/>
      <c r="M74" s="65"/>
      <c r="N74" s="65"/>
      <c r="O74" s="65"/>
      <c r="P74" s="65"/>
      <c r="Q74" s="65"/>
      <c r="R74" s="65"/>
      <c r="S74" s="65" t="s">
        <v>438</v>
      </c>
      <c r="T74" s="65" t="s">
        <v>439</v>
      </c>
      <c r="U74" s="65" t="s">
        <v>440</v>
      </c>
      <c r="V74" s="67" t="s">
        <v>441</v>
      </c>
    </row>
    <row r="75" spans="1:22" s="68" customFormat="1" ht="51.75" hidden="1" customHeight="1" x14ac:dyDescent="0.25">
      <c r="A75" s="65">
        <v>295</v>
      </c>
      <c r="B75" s="65">
        <v>296</v>
      </c>
      <c r="C75" s="65" t="s">
        <v>13</v>
      </c>
      <c r="D75" s="66">
        <v>781873.83065200003</v>
      </c>
      <c r="E75" s="66">
        <v>6359178.9612299902</v>
      </c>
      <c r="F75" s="65">
        <v>30316</v>
      </c>
      <c r="G75" s="65" t="s">
        <v>442</v>
      </c>
      <c r="H75" s="65" t="s">
        <v>3546</v>
      </c>
      <c r="I75" s="67" t="s">
        <v>3548</v>
      </c>
      <c r="J75" s="67" t="s">
        <v>2876</v>
      </c>
      <c r="K75" s="65">
        <v>1</v>
      </c>
      <c r="L75" s="65"/>
      <c r="M75" s="65"/>
      <c r="N75" s="65"/>
      <c r="O75" s="65"/>
      <c r="P75" s="65"/>
      <c r="Q75" s="65"/>
      <c r="R75" s="65"/>
      <c r="S75" s="65" t="s">
        <v>443</v>
      </c>
      <c r="T75" s="65" t="s">
        <v>443</v>
      </c>
      <c r="U75" s="65" t="s">
        <v>444</v>
      </c>
      <c r="V75" s="67" t="s">
        <v>445</v>
      </c>
    </row>
    <row r="76" spans="1:22" s="68" customFormat="1" ht="51.75" hidden="1" customHeight="1" x14ac:dyDescent="0.25">
      <c r="A76" s="65">
        <v>311</v>
      </c>
      <c r="B76" s="65">
        <v>312</v>
      </c>
      <c r="C76" s="65" t="s">
        <v>13</v>
      </c>
      <c r="D76" s="66">
        <v>780857.45620400005</v>
      </c>
      <c r="E76" s="66">
        <v>6361526.1439899905</v>
      </c>
      <c r="F76" s="65">
        <v>30022</v>
      </c>
      <c r="G76" s="65" t="s">
        <v>446</v>
      </c>
      <c r="H76" s="65" t="s">
        <v>447</v>
      </c>
      <c r="I76" s="67" t="s">
        <v>3301</v>
      </c>
      <c r="J76" s="67" t="s">
        <v>2876</v>
      </c>
      <c r="K76" s="65">
        <v>1</v>
      </c>
      <c r="L76" s="65"/>
      <c r="M76" s="65"/>
      <c r="N76" s="65"/>
      <c r="O76" s="65"/>
      <c r="P76" s="65"/>
      <c r="Q76" s="65"/>
      <c r="R76" s="65"/>
      <c r="S76" s="65" t="s">
        <v>448</v>
      </c>
      <c r="T76" s="65" t="s">
        <v>448</v>
      </c>
      <c r="U76" s="65" t="s">
        <v>449</v>
      </c>
      <c r="V76" s="65" t="s">
        <v>450</v>
      </c>
    </row>
    <row r="77" spans="1:22" s="68" customFormat="1" ht="51.75" hidden="1" customHeight="1" x14ac:dyDescent="0.25">
      <c r="A77" s="65">
        <v>316</v>
      </c>
      <c r="B77" s="65">
        <v>317</v>
      </c>
      <c r="C77" s="65" t="s">
        <v>13</v>
      </c>
      <c r="D77" s="66">
        <v>780913.91651600006</v>
      </c>
      <c r="E77" s="66">
        <v>6342265.6323499903</v>
      </c>
      <c r="F77" s="65">
        <v>30323</v>
      </c>
      <c r="G77" s="65" t="s">
        <v>451</v>
      </c>
      <c r="H77" s="65" t="s">
        <v>452</v>
      </c>
      <c r="I77" s="67" t="s">
        <v>453</v>
      </c>
      <c r="J77" s="67" t="s">
        <v>3246</v>
      </c>
      <c r="K77" s="65">
        <v>1</v>
      </c>
      <c r="L77" s="65"/>
      <c r="M77" s="65"/>
      <c r="N77" s="65"/>
      <c r="O77" s="65"/>
      <c r="P77" s="65"/>
      <c r="Q77" s="65"/>
      <c r="R77" s="65"/>
      <c r="S77" s="65" t="s">
        <v>454</v>
      </c>
      <c r="T77" s="65" t="s">
        <v>455</v>
      </c>
      <c r="U77" s="132" t="s">
        <v>456</v>
      </c>
      <c r="V77" s="67" t="s">
        <v>457</v>
      </c>
    </row>
    <row r="78" spans="1:22" s="68" customFormat="1" ht="51.75" hidden="1" customHeight="1" x14ac:dyDescent="0.25">
      <c r="A78" s="65">
        <v>317</v>
      </c>
      <c r="B78" s="65">
        <v>318</v>
      </c>
      <c r="C78" s="65" t="s">
        <v>13</v>
      </c>
      <c r="D78" s="66">
        <v>782314.37185400003</v>
      </c>
      <c r="E78" s="66">
        <v>6346307.0059500001</v>
      </c>
      <c r="F78" s="65">
        <v>30132</v>
      </c>
      <c r="G78" s="65" t="s">
        <v>3382</v>
      </c>
      <c r="H78" s="65" t="s">
        <v>458</v>
      </c>
      <c r="I78" s="67" t="s">
        <v>459</v>
      </c>
      <c r="J78" s="67" t="s">
        <v>3246</v>
      </c>
      <c r="K78" s="65">
        <v>1</v>
      </c>
      <c r="L78" s="65"/>
      <c r="M78" s="65"/>
      <c r="N78" s="65"/>
      <c r="O78" s="65"/>
      <c r="P78" s="65"/>
      <c r="Q78" s="65"/>
      <c r="R78" s="65"/>
      <c r="S78" s="65" t="s">
        <v>460</v>
      </c>
      <c r="T78" s="65" t="s">
        <v>461</v>
      </c>
      <c r="U78" s="132" t="s">
        <v>462</v>
      </c>
      <c r="V78" s="65" t="s">
        <v>463</v>
      </c>
    </row>
    <row r="79" spans="1:22" s="68" customFormat="1" ht="51.75" hidden="1" customHeight="1" x14ac:dyDescent="0.25">
      <c r="A79" s="65">
        <v>321</v>
      </c>
      <c r="B79" s="65">
        <v>322</v>
      </c>
      <c r="C79" s="65" t="s">
        <v>13</v>
      </c>
      <c r="D79" s="66">
        <v>777712.99000600004</v>
      </c>
      <c r="E79" s="66">
        <v>6356570.5549400002</v>
      </c>
      <c r="F79" s="65">
        <v>30080</v>
      </c>
      <c r="G79" s="65" t="s">
        <v>464</v>
      </c>
      <c r="H79" s="65" t="s">
        <v>465</v>
      </c>
      <c r="I79" s="67" t="s">
        <v>466</v>
      </c>
      <c r="J79" s="67" t="s">
        <v>2876</v>
      </c>
      <c r="K79" s="65">
        <v>1</v>
      </c>
      <c r="L79" s="65"/>
      <c r="M79" s="65"/>
      <c r="N79" s="65"/>
      <c r="O79" s="65"/>
      <c r="P79" s="65"/>
      <c r="Q79" s="65"/>
      <c r="R79" s="65"/>
      <c r="S79" s="65" t="s">
        <v>467</v>
      </c>
      <c r="T79" s="65" t="s">
        <v>468</v>
      </c>
      <c r="U79" s="65" t="s">
        <v>469</v>
      </c>
      <c r="V79" s="67" t="s">
        <v>470</v>
      </c>
    </row>
    <row r="80" spans="1:22" s="68" customFormat="1" ht="51.75" hidden="1" customHeight="1" x14ac:dyDescent="0.25">
      <c r="A80" s="65">
        <v>9</v>
      </c>
      <c r="B80" s="65">
        <v>9</v>
      </c>
      <c r="C80" s="65" t="s">
        <v>13</v>
      </c>
      <c r="D80" s="66">
        <v>808262.33208299906</v>
      </c>
      <c r="E80" s="66">
        <v>6337886.2320199898</v>
      </c>
      <c r="F80" s="65">
        <v>30338</v>
      </c>
      <c r="G80" s="65" t="s">
        <v>471</v>
      </c>
      <c r="H80" s="65" t="s">
        <v>472</v>
      </c>
      <c r="I80" s="67" t="s">
        <v>3562</v>
      </c>
      <c r="J80" s="67" t="s">
        <v>2876</v>
      </c>
      <c r="K80" s="65">
        <v>1</v>
      </c>
      <c r="L80" s="65"/>
      <c r="M80" s="65"/>
      <c r="N80" s="65"/>
      <c r="O80" s="65"/>
      <c r="P80" s="65"/>
      <c r="Q80" s="65"/>
      <c r="R80" s="65"/>
      <c r="S80" s="65" t="s">
        <v>473</v>
      </c>
      <c r="T80" s="65"/>
      <c r="U80" s="65" t="s">
        <v>474</v>
      </c>
      <c r="V80" s="67" t="s">
        <v>475</v>
      </c>
    </row>
    <row r="81" spans="1:22" s="68" customFormat="1" ht="51.75" hidden="1" customHeight="1" x14ac:dyDescent="0.25">
      <c r="A81" s="65">
        <v>16</v>
      </c>
      <c r="B81" s="65">
        <v>16</v>
      </c>
      <c r="C81" s="65" t="s">
        <v>13</v>
      </c>
      <c r="D81" s="66">
        <v>827255.40845800005</v>
      </c>
      <c r="E81" s="66">
        <v>6350036.4486199897</v>
      </c>
      <c r="F81" s="65">
        <v>30070</v>
      </c>
      <c r="G81" s="65" t="s">
        <v>476</v>
      </c>
      <c r="H81" s="65" t="s">
        <v>477</v>
      </c>
      <c r="I81" s="67" t="s">
        <v>478</v>
      </c>
      <c r="J81" s="67" t="s">
        <v>3024</v>
      </c>
      <c r="K81" s="65">
        <v>1</v>
      </c>
      <c r="L81" s="65"/>
      <c r="M81" s="65"/>
      <c r="N81" s="65"/>
      <c r="O81" s="65"/>
      <c r="P81" s="65"/>
      <c r="Q81" s="65"/>
      <c r="R81" s="65"/>
      <c r="S81" s="65" t="s">
        <v>479</v>
      </c>
      <c r="T81" s="65" t="s">
        <v>480</v>
      </c>
      <c r="U81" s="65" t="s">
        <v>481</v>
      </c>
      <c r="V81" s="67" t="s">
        <v>482</v>
      </c>
    </row>
    <row r="82" spans="1:22" s="68" customFormat="1" ht="51.75" hidden="1" customHeight="1" x14ac:dyDescent="0.25">
      <c r="A82" s="65">
        <v>27</v>
      </c>
      <c r="B82" s="65">
        <v>27</v>
      </c>
      <c r="C82" s="65" t="s">
        <v>13</v>
      </c>
      <c r="D82" s="66">
        <v>806348.33961499901</v>
      </c>
      <c r="E82" s="66">
        <v>6343808.9302899903</v>
      </c>
      <c r="F82" s="65">
        <v>30113</v>
      </c>
      <c r="G82" s="65" t="s">
        <v>483</v>
      </c>
      <c r="H82" s="65" t="s">
        <v>484</v>
      </c>
      <c r="I82" s="67" t="s">
        <v>485</v>
      </c>
      <c r="J82" s="67" t="s">
        <v>2876</v>
      </c>
      <c r="K82" s="65">
        <v>1</v>
      </c>
      <c r="L82" s="65"/>
      <c r="M82" s="65"/>
      <c r="N82" s="65"/>
      <c r="O82" s="65"/>
      <c r="P82" s="65"/>
      <c r="Q82" s="65"/>
      <c r="R82" s="65"/>
      <c r="S82" s="65" t="s">
        <v>486</v>
      </c>
      <c r="T82" s="65" t="s">
        <v>487</v>
      </c>
      <c r="U82" s="65" t="s">
        <v>488</v>
      </c>
      <c r="V82" s="67" t="s">
        <v>489</v>
      </c>
    </row>
    <row r="83" spans="1:22" s="52" customFormat="1" ht="51.75" hidden="1" customHeight="1" x14ac:dyDescent="0.25">
      <c r="A83" s="49">
        <v>75</v>
      </c>
      <c r="B83" s="49">
        <v>75</v>
      </c>
      <c r="C83" s="49" t="s">
        <v>13</v>
      </c>
      <c r="D83" s="50">
        <v>779601.10424400005</v>
      </c>
      <c r="E83" s="50">
        <v>6334694.6898999903</v>
      </c>
      <c r="F83" s="49">
        <v>30298</v>
      </c>
      <c r="G83" s="49" t="s">
        <v>490</v>
      </c>
      <c r="H83" s="49" t="s">
        <v>491</v>
      </c>
      <c r="I83" s="51" t="s">
        <v>3535</v>
      </c>
      <c r="J83" s="51" t="s">
        <v>3246</v>
      </c>
      <c r="K83" s="49"/>
      <c r="L83" s="49">
        <v>1</v>
      </c>
      <c r="M83" s="49"/>
      <c r="N83" s="49"/>
      <c r="O83" s="49"/>
      <c r="P83" s="49"/>
      <c r="Q83" s="49"/>
      <c r="R83" s="49">
        <v>1</v>
      </c>
      <c r="S83" s="49" t="s">
        <v>492</v>
      </c>
      <c r="T83" s="49"/>
      <c r="U83" s="49" t="s">
        <v>493</v>
      </c>
      <c r="V83" s="51" t="s">
        <v>494</v>
      </c>
    </row>
    <row r="84" spans="1:22" s="68" customFormat="1" ht="51.75" hidden="1" customHeight="1" x14ac:dyDescent="0.25">
      <c r="A84" s="65">
        <v>76</v>
      </c>
      <c r="B84" s="65">
        <v>76</v>
      </c>
      <c r="C84" s="65" t="s">
        <v>13</v>
      </c>
      <c r="D84" s="66">
        <v>824172.44879599905</v>
      </c>
      <c r="E84" s="66">
        <v>6357180.9612400001</v>
      </c>
      <c r="F84" s="65">
        <v>30005</v>
      </c>
      <c r="G84" s="65" t="s">
        <v>495</v>
      </c>
      <c r="H84" s="65" t="s">
        <v>496</v>
      </c>
      <c r="I84" s="67" t="s">
        <v>3280</v>
      </c>
      <c r="J84" s="67" t="s">
        <v>3024</v>
      </c>
      <c r="K84" s="65">
        <v>1</v>
      </c>
      <c r="L84" s="65"/>
      <c r="M84" s="65"/>
      <c r="N84" s="65"/>
      <c r="O84" s="65"/>
      <c r="P84" s="65"/>
      <c r="Q84" s="65"/>
      <c r="R84" s="65"/>
      <c r="S84" s="65" t="s">
        <v>497</v>
      </c>
      <c r="T84" s="65" t="s">
        <v>498</v>
      </c>
      <c r="U84" s="65" t="s">
        <v>499</v>
      </c>
      <c r="V84" s="65" t="s">
        <v>500</v>
      </c>
    </row>
    <row r="85" spans="1:22" s="78" customFormat="1" ht="51.75" hidden="1" customHeight="1" x14ac:dyDescent="0.25">
      <c r="A85" s="75">
        <v>38</v>
      </c>
      <c r="B85" s="75">
        <v>38</v>
      </c>
      <c r="C85" s="75" t="s">
        <v>13</v>
      </c>
      <c r="D85" s="76">
        <v>786608.95913500001</v>
      </c>
      <c r="E85" s="76">
        <v>6351012.4687799904</v>
      </c>
      <c r="F85" s="75">
        <v>30159</v>
      </c>
      <c r="G85" s="75" t="s">
        <v>3414</v>
      </c>
      <c r="H85" s="75" t="s">
        <v>501</v>
      </c>
      <c r="I85" s="77" t="s">
        <v>502</v>
      </c>
      <c r="J85" s="77" t="s">
        <v>2876</v>
      </c>
      <c r="K85" s="75"/>
      <c r="L85" s="75">
        <v>1</v>
      </c>
      <c r="M85" s="75"/>
      <c r="N85" s="75"/>
      <c r="O85" s="75"/>
      <c r="P85" s="75">
        <v>1</v>
      </c>
      <c r="Q85" s="75"/>
      <c r="R85" s="75"/>
      <c r="S85" s="75" t="s">
        <v>503</v>
      </c>
      <c r="T85" s="75" t="s">
        <v>504</v>
      </c>
      <c r="U85" s="75" t="s">
        <v>505</v>
      </c>
      <c r="V85" s="77" t="s">
        <v>506</v>
      </c>
    </row>
    <row r="86" spans="1:22" s="68" customFormat="1" ht="51.75" hidden="1" customHeight="1" x14ac:dyDescent="0.25">
      <c r="A86" s="65">
        <v>50</v>
      </c>
      <c r="B86" s="65">
        <v>50</v>
      </c>
      <c r="C86" s="65" t="s">
        <v>13</v>
      </c>
      <c r="D86" s="66">
        <v>788340.39410000003</v>
      </c>
      <c r="E86" s="66">
        <v>6342409.7279599896</v>
      </c>
      <c r="F86" s="65">
        <v>30274</v>
      </c>
      <c r="G86" s="65" t="s">
        <v>507</v>
      </c>
      <c r="H86" s="65" t="s">
        <v>508</v>
      </c>
      <c r="I86" s="67" t="s">
        <v>509</v>
      </c>
      <c r="J86" s="67" t="s">
        <v>3246</v>
      </c>
      <c r="K86" s="65">
        <v>1</v>
      </c>
      <c r="L86" s="65"/>
      <c r="M86" s="65"/>
      <c r="N86" s="65"/>
      <c r="O86" s="65"/>
      <c r="P86" s="65"/>
      <c r="Q86" s="65"/>
      <c r="R86" s="65"/>
      <c r="S86" s="65" t="s">
        <v>510</v>
      </c>
      <c r="T86" s="65" t="s">
        <v>511</v>
      </c>
      <c r="U86" s="132" t="s">
        <v>512</v>
      </c>
      <c r="V86" s="67" t="s">
        <v>513</v>
      </c>
    </row>
    <row r="87" spans="1:22" s="68" customFormat="1" ht="51.75" hidden="1" customHeight="1" x14ac:dyDescent="0.25">
      <c r="A87" s="65">
        <v>52</v>
      </c>
      <c r="B87" s="65">
        <v>52</v>
      </c>
      <c r="C87" s="65" t="s">
        <v>13</v>
      </c>
      <c r="D87" s="66">
        <v>795655.20565500006</v>
      </c>
      <c r="E87" s="66">
        <v>6340540.4147399897</v>
      </c>
      <c r="F87" s="65">
        <v>30318</v>
      </c>
      <c r="G87" s="65" t="s">
        <v>514</v>
      </c>
      <c r="H87" s="65" t="s">
        <v>3549</v>
      </c>
      <c r="I87" s="67" t="s">
        <v>515</v>
      </c>
      <c r="J87" s="67" t="s">
        <v>2876</v>
      </c>
      <c r="K87" s="65">
        <v>1</v>
      </c>
      <c r="L87" s="65"/>
      <c r="M87" s="65"/>
      <c r="N87" s="65"/>
      <c r="O87" s="65"/>
      <c r="P87" s="65"/>
      <c r="Q87" s="65"/>
      <c r="R87" s="65"/>
      <c r="S87" s="65" t="s">
        <v>516</v>
      </c>
      <c r="T87" s="65"/>
      <c r="U87" s="65" t="s">
        <v>517</v>
      </c>
      <c r="V87" s="65" t="s">
        <v>518</v>
      </c>
    </row>
    <row r="88" spans="1:22" s="68" customFormat="1" ht="51.75" hidden="1" customHeight="1" x14ac:dyDescent="0.25">
      <c r="A88" s="65">
        <v>54</v>
      </c>
      <c r="B88" s="65">
        <v>54</v>
      </c>
      <c r="C88" s="65" t="s">
        <v>13</v>
      </c>
      <c r="D88" s="66">
        <v>791309.37649199902</v>
      </c>
      <c r="E88" s="66">
        <v>6348855.0736899897</v>
      </c>
      <c r="F88" s="65">
        <v>30268</v>
      </c>
      <c r="G88" s="65" t="s">
        <v>519</v>
      </c>
      <c r="H88" s="65" t="s">
        <v>520</v>
      </c>
      <c r="I88" s="67" t="s">
        <v>3516</v>
      </c>
      <c r="J88" s="67" t="s">
        <v>2876</v>
      </c>
      <c r="K88" s="65">
        <v>1</v>
      </c>
      <c r="L88" s="65"/>
      <c r="M88" s="65"/>
      <c r="N88" s="65"/>
      <c r="O88" s="65"/>
      <c r="P88" s="65"/>
      <c r="Q88" s="65"/>
      <c r="R88" s="65"/>
      <c r="S88" s="65" t="s">
        <v>521</v>
      </c>
      <c r="T88" s="65" t="s">
        <v>522</v>
      </c>
      <c r="U88" s="65" t="s">
        <v>523</v>
      </c>
      <c r="V88" s="67" t="s">
        <v>524</v>
      </c>
    </row>
    <row r="89" spans="1:22" s="68" customFormat="1" ht="51.75" hidden="1" customHeight="1" x14ac:dyDescent="0.25">
      <c r="A89" s="65">
        <v>57</v>
      </c>
      <c r="B89" s="65">
        <v>57</v>
      </c>
      <c r="C89" s="65" t="s">
        <v>13</v>
      </c>
      <c r="D89" s="66">
        <v>839251.32124199905</v>
      </c>
      <c r="E89" s="66">
        <v>6319401.00526</v>
      </c>
      <c r="F89" s="65">
        <v>30151</v>
      </c>
      <c r="G89" s="65" t="s">
        <v>525</v>
      </c>
      <c r="H89" s="65" t="s">
        <v>3396</v>
      </c>
      <c r="I89" s="67" t="s">
        <v>3397</v>
      </c>
      <c r="J89" s="67" t="s">
        <v>2876</v>
      </c>
      <c r="K89" s="65">
        <v>1</v>
      </c>
      <c r="L89" s="65"/>
      <c r="M89" s="65"/>
      <c r="N89" s="65"/>
      <c r="O89" s="65"/>
      <c r="P89" s="65"/>
      <c r="Q89" s="65"/>
      <c r="R89" s="65"/>
      <c r="S89" s="65" t="s">
        <v>526</v>
      </c>
      <c r="T89" s="65"/>
      <c r="U89" s="65" t="s">
        <v>527</v>
      </c>
      <c r="V89" s="65" t="s">
        <v>528</v>
      </c>
    </row>
    <row r="90" spans="1:22" s="68" customFormat="1" ht="51.75" hidden="1" customHeight="1" x14ac:dyDescent="0.25">
      <c r="A90" s="65">
        <v>60</v>
      </c>
      <c r="B90" s="65">
        <v>60</v>
      </c>
      <c r="C90" s="65" t="s">
        <v>13</v>
      </c>
      <c r="D90" s="66">
        <v>791770.89647799905</v>
      </c>
      <c r="E90" s="66">
        <v>6343233.2348499903</v>
      </c>
      <c r="F90" s="65">
        <v>30223</v>
      </c>
      <c r="G90" s="65" t="s">
        <v>529</v>
      </c>
      <c r="H90" s="65" t="s">
        <v>530</v>
      </c>
      <c r="I90" s="67" t="s">
        <v>3471</v>
      </c>
      <c r="J90" s="67" t="s">
        <v>3246</v>
      </c>
      <c r="K90" s="65">
        <v>1</v>
      </c>
      <c r="L90" s="65"/>
      <c r="M90" s="65"/>
      <c r="N90" s="65"/>
      <c r="O90" s="65"/>
      <c r="P90" s="65"/>
      <c r="Q90" s="65"/>
      <c r="R90" s="65"/>
      <c r="S90" s="65" t="s">
        <v>531</v>
      </c>
      <c r="T90" s="65" t="s">
        <v>532</v>
      </c>
      <c r="U90" s="132" t="s">
        <v>533</v>
      </c>
      <c r="V90" s="67" t="s">
        <v>534</v>
      </c>
    </row>
    <row r="91" spans="1:22" s="68" customFormat="1" ht="51.75" hidden="1" customHeight="1" x14ac:dyDescent="0.25">
      <c r="A91" s="65">
        <v>64</v>
      </c>
      <c r="B91" s="65">
        <v>64</v>
      </c>
      <c r="C91" s="65" t="s">
        <v>13</v>
      </c>
      <c r="D91" s="66">
        <v>800102.82251800003</v>
      </c>
      <c r="E91" s="66">
        <v>6349182.5784499897</v>
      </c>
      <c r="F91" s="65">
        <v>30247</v>
      </c>
      <c r="G91" s="65" t="s">
        <v>535</v>
      </c>
      <c r="H91" s="65" t="s">
        <v>536</v>
      </c>
      <c r="I91" s="67" t="s">
        <v>537</v>
      </c>
      <c r="J91" s="67" t="s">
        <v>2876</v>
      </c>
      <c r="K91" s="65">
        <v>1</v>
      </c>
      <c r="L91" s="65"/>
      <c r="M91" s="65"/>
      <c r="N91" s="65"/>
      <c r="O91" s="65"/>
      <c r="P91" s="65"/>
      <c r="Q91" s="65"/>
      <c r="R91" s="65"/>
      <c r="S91" s="65" t="s">
        <v>538</v>
      </c>
      <c r="T91" s="65" t="s">
        <v>539</v>
      </c>
      <c r="U91" s="65" t="s">
        <v>540</v>
      </c>
      <c r="V91" s="67" t="s">
        <v>541</v>
      </c>
    </row>
    <row r="92" spans="1:22" s="68" customFormat="1" ht="51.75" hidden="1" customHeight="1" x14ac:dyDescent="0.25">
      <c r="A92" s="65">
        <v>72</v>
      </c>
      <c r="B92" s="65">
        <v>72</v>
      </c>
      <c r="C92" s="65" t="s">
        <v>13</v>
      </c>
      <c r="D92" s="66">
        <v>807446.50873600005</v>
      </c>
      <c r="E92" s="66">
        <v>6357503.0487700002</v>
      </c>
      <c r="F92" s="65">
        <v>30029</v>
      </c>
      <c r="G92" s="65" t="s">
        <v>542</v>
      </c>
      <c r="H92" s="65" t="s">
        <v>543</v>
      </c>
      <c r="I92" s="67" t="s">
        <v>544</v>
      </c>
      <c r="J92" s="67" t="s">
        <v>2876</v>
      </c>
      <c r="K92" s="65">
        <v>1</v>
      </c>
      <c r="L92" s="65"/>
      <c r="M92" s="65"/>
      <c r="N92" s="65"/>
      <c r="O92" s="65"/>
      <c r="P92" s="65"/>
      <c r="Q92" s="65"/>
      <c r="R92" s="65"/>
      <c r="S92" s="65" t="s">
        <v>545</v>
      </c>
      <c r="T92" s="65" t="s">
        <v>546</v>
      </c>
      <c r="U92" s="65" t="s">
        <v>547</v>
      </c>
      <c r="V92" s="67" t="s">
        <v>548</v>
      </c>
    </row>
    <row r="93" spans="1:22" s="68" customFormat="1" ht="51.75" hidden="1" customHeight="1" x14ac:dyDescent="0.25">
      <c r="A93" s="65">
        <v>91</v>
      </c>
      <c r="B93" s="65">
        <v>91</v>
      </c>
      <c r="C93" s="65" t="s">
        <v>13</v>
      </c>
      <c r="D93" s="66">
        <v>788740.92611500004</v>
      </c>
      <c r="E93" s="66">
        <v>6349806.8420000002</v>
      </c>
      <c r="F93" s="65">
        <v>30253</v>
      </c>
      <c r="G93" s="65" t="s">
        <v>549</v>
      </c>
      <c r="H93" s="65" t="s">
        <v>550</v>
      </c>
      <c r="I93" s="67" t="s">
        <v>551</v>
      </c>
      <c r="J93" s="67" t="s">
        <v>2876</v>
      </c>
      <c r="K93" s="65">
        <v>1</v>
      </c>
      <c r="L93" s="65"/>
      <c r="M93" s="65"/>
      <c r="N93" s="65"/>
      <c r="O93" s="65"/>
      <c r="P93" s="65"/>
      <c r="Q93" s="65"/>
      <c r="R93" s="65"/>
      <c r="S93" s="65" t="s">
        <v>552</v>
      </c>
      <c r="T93" s="65" t="s">
        <v>553</v>
      </c>
      <c r="U93" s="65" t="s">
        <v>554</v>
      </c>
      <c r="V93" s="65" t="s">
        <v>555</v>
      </c>
    </row>
    <row r="94" spans="1:22" s="68" customFormat="1" ht="51.75" hidden="1" customHeight="1" x14ac:dyDescent="0.25">
      <c r="A94" s="65">
        <v>95</v>
      </c>
      <c r="B94" s="65">
        <v>95</v>
      </c>
      <c r="C94" s="65" t="s">
        <v>13</v>
      </c>
      <c r="D94" s="66">
        <v>786702.24072600005</v>
      </c>
      <c r="E94" s="66">
        <v>6353916.5459500002</v>
      </c>
      <c r="F94" s="65">
        <v>30216</v>
      </c>
      <c r="G94" s="65" t="s">
        <v>556</v>
      </c>
      <c r="H94" s="65" t="s">
        <v>557</v>
      </c>
      <c r="I94" s="67" t="s">
        <v>3466</v>
      </c>
      <c r="J94" s="67" t="s">
        <v>2876</v>
      </c>
      <c r="K94" s="65">
        <v>1</v>
      </c>
      <c r="L94" s="65"/>
      <c r="M94" s="65"/>
      <c r="N94" s="65"/>
      <c r="O94" s="65"/>
      <c r="P94" s="65"/>
      <c r="Q94" s="65"/>
      <c r="R94" s="65"/>
      <c r="S94" s="65" t="s">
        <v>558</v>
      </c>
      <c r="T94" s="65" t="s">
        <v>559</v>
      </c>
      <c r="U94" s="65" t="s">
        <v>560</v>
      </c>
      <c r="V94" s="65" t="s">
        <v>561</v>
      </c>
    </row>
    <row r="95" spans="1:22" s="68" customFormat="1" ht="51.75" hidden="1" customHeight="1" x14ac:dyDescent="0.25">
      <c r="A95" s="65">
        <v>105</v>
      </c>
      <c r="B95" s="65">
        <v>105</v>
      </c>
      <c r="C95" s="65" t="s">
        <v>13</v>
      </c>
      <c r="D95" s="66">
        <v>808337.66400700004</v>
      </c>
      <c r="E95" s="66">
        <v>6354919.0418999903</v>
      </c>
      <c r="F95" s="65">
        <v>30293</v>
      </c>
      <c r="G95" s="65" t="s">
        <v>562</v>
      </c>
      <c r="H95" s="65" t="s">
        <v>3531</v>
      </c>
      <c r="I95" s="67" t="s">
        <v>563</v>
      </c>
      <c r="J95" s="67" t="s">
        <v>2876</v>
      </c>
      <c r="K95" s="65">
        <v>1</v>
      </c>
      <c r="L95" s="65"/>
      <c r="M95" s="65"/>
      <c r="N95" s="65"/>
      <c r="O95" s="65"/>
      <c r="P95" s="65"/>
      <c r="Q95" s="65"/>
      <c r="R95" s="65"/>
      <c r="S95" s="65" t="s">
        <v>564</v>
      </c>
      <c r="T95" s="65" t="s">
        <v>565</v>
      </c>
      <c r="U95" s="65" t="s">
        <v>566</v>
      </c>
      <c r="V95" s="65" t="s">
        <v>567</v>
      </c>
    </row>
    <row r="96" spans="1:22" s="78" customFormat="1" ht="51.75" hidden="1" customHeight="1" x14ac:dyDescent="0.25">
      <c r="A96" s="75">
        <v>107</v>
      </c>
      <c r="B96" s="75">
        <v>107</v>
      </c>
      <c r="C96" s="75" t="s">
        <v>13</v>
      </c>
      <c r="D96" s="76">
        <v>792789.43542500003</v>
      </c>
      <c r="E96" s="76">
        <v>6341579.8645000001</v>
      </c>
      <c r="F96" s="75">
        <v>30305</v>
      </c>
      <c r="G96" s="75" t="s">
        <v>568</v>
      </c>
      <c r="H96" s="75" t="s">
        <v>569</v>
      </c>
      <c r="I96" s="77" t="s">
        <v>3541</v>
      </c>
      <c r="J96" s="77" t="s">
        <v>3246</v>
      </c>
      <c r="K96" s="75"/>
      <c r="L96" s="75">
        <v>1</v>
      </c>
      <c r="M96" s="75"/>
      <c r="N96" s="75"/>
      <c r="O96" s="75"/>
      <c r="P96" s="75">
        <v>1</v>
      </c>
      <c r="Q96" s="75"/>
      <c r="R96" s="75"/>
      <c r="S96" s="75" t="s">
        <v>570</v>
      </c>
      <c r="T96" s="75" t="s">
        <v>571</v>
      </c>
      <c r="U96" s="75" t="s">
        <v>572</v>
      </c>
      <c r="V96" s="77" t="s">
        <v>573</v>
      </c>
    </row>
    <row r="97" spans="1:22" s="68" customFormat="1" ht="51.75" hidden="1" customHeight="1" x14ac:dyDescent="0.25">
      <c r="A97" s="65">
        <v>124</v>
      </c>
      <c r="B97" s="65">
        <v>124</v>
      </c>
      <c r="C97" s="65" t="s">
        <v>13</v>
      </c>
      <c r="D97" s="66">
        <v>799132.02756099903</v>
      </c>
      <c r="E97" s="66">
        <v>6341103.6448799903</v>
      </c>
      <c r="F97" s="65">
        <v>30187</v>
      </c>
      <c r="G97" s="65" t="s">
        <v>574</v>
      </c>
      <c r="H97" s="65" t="s">
        <v>3441</v>
      </c>
      <c r="I97" s="67" t="s">
        <v>3445</v>
      </c>
      <c r="J97" s="67" t="s">
        <v>2876</v>
      </c>
      <c r="K97" s="65">
        <v>1</v>
      </c>
      <c r="L97" s="65"/>
      <c r="M97" s="65"/>
      <c r="N97" s="65"/>
      <c r="O97" s="65"/>
      <c r="P97" s="65"/>
      <c r="Q97" s="65"/>
      <c r="R97" s="65"/>
      <c r="S97" s="65" t="s">
        <v>575</v>
      </c>
      <c r="T97" s="65"/>
      <c r="U97" s="65" t="s">
        <v>576</v>
      </c>
      <c r="V97" s="67" t="s">
        <v>577</v>
      </c>
    </row>
    <row r="98" spans="1:22" s="68" customFormat="1" ht="51.75" hidden="1" customHeight="1" x14ac:dyDescent="0.25">
      <c r="A98" s="65">
        <v>134</v>
      </c>
      <c r="B98" s="65">
        <v>134</v>
      </c>
      <c r="C98" s="65" t="s">
        <v>13</v>
      </c>
      <c r="D98" s="66">
        <v>790089.02206600003</v>
      </c>
      <c r="E98" s="66">
        <v>6357149.9122799896</v>
      </c>
      <c r="F98" s="65">
        <v>30120</v>
      </c>
      <c r="G98" s="65" t="s">
        <v>578</v>
      </c>
      <c r="H98" s="65" t="s">
        <v>579</v>
      </c>
      <c r="I98" s="67" t="s">
        <v>3362</v>
      </c>
      <c r="J98" s="67" t="s">
        <v>2876</v>
      </c>
      <c r="K98" s="65">
        <v>1</v>
      </c>
      <c r="L98" s="65"/>
      <c r="M98" s="65"/>
      <c r="N98" s="65"/>
      <c r="O98" s="65"/>
      <c r="P98" s="65"/>
      <c r="Q98" s="65"/>
      <c r="R98" s="65"/>
      <c r="S98" s="65" t="s">
        <v>580</v>
      </c>
      <c r="T98" s="65" t="s">
        <v>581</v>
      </c>
      <c r="U98" s="65" t="s">
        <v>582</v>
      </c>
      <c r="V98" s="67" t="s">
        <v>583</v>
      </c>
    </row>
    <row r="99" spans="1:22" s="68" customFormat="1" ht="51.75" hidden="1" customHeight="1" x14ac:dyDescent="0.25">
      <c r="A99" s="65">
        <v>136</v>
      </c>
      <c r="B99" s="65">
        <v>136</v>
      </c>
      <c r="C99" s="65" t="s">
        <v>13</v>
      </c>
      <c r="D99" s="66">
        <v>803151.30283900001</v>
      </c>
      <c r="E99" s="66">
        <v>6340893.1343599902</v>
      </c>
      <c r="F99" s="65">
        <v>30048</v>
      </c>
      <c r="G99" s="65" t="s">
        <v>584</v>
      </c>
      <c r="H99" s="65" t="s">
        <v>3321</v>
      </c>
      <c r="I99" s="67" t="s">
        <v>585</v>
      </c>
      <c r="J99" s="67" t="s">
        <v>2876</v>
      </c>
      <c r="K99" s="65">
        <v>1</v>
      </c>
      <c r="L99" s="65"/>
      <c r="M99" s="65"/>
      <c r="N99" s="65"/>
      <c r="O99" s="65"/>
      <c r="P99" s="65"/>
      <c r="Q99" s="65"/>
      <c r="R99" s="65"/>
      <c r="S99" s="65" t="s">
        <v>586</v>
      </c>
      <c r="T99" s="65" t="s">
        <v>587</v>
      </c>
      <c r="U99" s="65" t="s">
        <v>588</v>
      </c>
      <c r="V99" s="67" t="s">
        <v>589</v>
      </c>
    </row>
    <row r="100" spans="1:22" s="63" customFormat="1" ht="51.75" hidden="1" customHeight="1" x14ac:dyDescent="0.25">
      <c r="A100" s="62">
        <v>139</v>
      </c>
      <c r="B100" s="62">
        <v>139</v>
      </c>
      <c r="C100" s="62" t="s">
        <v>13</v>
      </c>
      <c r="D100" s="84">
        <v>795771.32025899901</v>
      </c>
      <c r="E100" s="84">
        <v>6353853.9131100001</v>
      </c>
      <c r="F100" s="62">
        <v>30237</v>
      </c>
      <c r="G100" s="62" t="s">
        <v>590</v>
      </c>
      <c r="H100" s="62" t="s">
        <v>591</v>
      </c>
      <c r="I100" s="85" t="s">
        <v>3489</v>
      </c>
      <c r="J100" s="85" t="s">
        <v>2876</v>
      </c>
      <c r="K100" s="62"/>
      <c r="L100" s="62">
        <v>1</v>
      </c>
      <c r="M100" s="62"/>
      <c r="N100" s="62"/>
      <c r="O100" s="62">
        <v>1</v>
      </c>
      <c r="P100" s="62"/>
      <c r="Q100" s="62"/>
      <c r="R100" s="62"/>
      <c r="S100" s="62" t="s">
        <v>592</v>
      </c>
      <c r="T100" s="62" t="s">
        <v>593</v>
      </c>
      <c r="U100" s="62" t="s">
        <v>594</v>
      </c>
      <c r="V100" s="85" t="s">
        <v>595</v>
      </c>
    </row>
    <row r="101" spans="1:22" s="68" customFormat="1" ht="51.75" hidden="1" customHeight="1" x14ac:dyDescent="0.25">
      <c r="A101" s="65">
        <v>140</v>
      </c>
      <c r="B101" s="65">
        <v>140</v>
      </c>
      <c r="C101" s="65" t="s">
        <v>13</v>
      </c>
      <c r="D101" s="66">
        <v>829850.55250200001</v>
      </c>
      <c r="E101" s="66">
        <v>6345390.3098299904</v>
      </c>
      <c r="F101" s="65">
        <v>30288</v>
      </c>
      <c r="G101" s="65" t="s">
        <v>596</v>
      </c>
      <c r="H101" s="65" t="s">
        <v>3527</v>
      </c>
      <c r="I101" s="67" t="s">
        <v>597</v>
      </c>
      <c r="J101" s="67" t="s">
        <v>2876</v>
      </c>
      <c r="K101" s="65">
        <v>1</v>
      </c>
      <c r="L101" s="65"/>
      <c r="M101" s="65"/>
      <c r="N101" s="65"/>
      <c r="O101" s="65"/>
      <c r="P101" s="65"/>
      <c r="Q101" s="65"/>
      <c r="R101" s="65"/>
      <c r="S101" s="65" t="s">
        <v>598</v>
      </c>
      <c r="T101" s="65" t="s">
        <v>599</v>
      </c>
      <c r="U101" s="65" t="s">
        <v>600</v>
      </c>
      <c r="V101" s="65" t="s">
        <v>601</v>
      </c>
    </row>
    <row r="102" spans="1:22" s="68" customFormat="1" ht="51.75" hidden="1" customHeight="1" x14ac:dyDescent="0.25">
      <c r="A102" s="65">
        <v>143</v>
      </c>
      <c r="B102" s="65">
        <v>143</v>
      </c>
      <c r="C102" s="65" t="s">
        <v>13</v>
      </c>
      <c r="D102" s="66">
        <v>824859.59199900005</v>
      </c>
      <c r="E102" s="66">
        <v>6355542.8706700001</v>
      </c>
      <c r="F102" s="65">
        <v>30273</v>
      </c>
      <c r="G102" s="65" t="s">
        <v>602</v>
      </c>
      <c r="H102" s="65" t="s">
        <v>603</v>
      </c>
      <c r="I102" s="67" t="s">
        <v>604</v>
      </c>
      <c r="J102" s="67" t="s">
        <v>3024</v>
      </c>
      <c r="K102" s="65">
        <v>1</v>
      </c>
      <c r="L102" s="65"/>
      <c r="M102" s="65"/>
      <c r="N102" s="65"/>
      <c r="O102" s="65"/>
      <c r="P102" s="65"/>
      <c r="Q102" s="65"/>
      <c r="R102" s="65"/>
      <c r="S102" s="65" t="s">
        <v>605</v>
      </c>
      <c r="T102" s="65" t="s">
        <v>606</v>
      </c>
      <c r="U102" s="65" t="s">
        <v>607</v>
      </c>
      <c r="V102" s="65" t="s">
        <v>608</v>
      </c>
    </row>
    <row r="103" spans="1:22" s="68" customFormat="1" ht="51.75" hidden="1" customHeight="1" x14ac:dyDescent="0.25">
      <c r="A103" s="65">
        <v>149</v>
      </c>
      <c r="B103" s="65">
        <v>149</v>
      </c>
      <c r="C103" s="65" t="s">
        <v>13</v>
      </c>
      <c r="D103" s="66">
        <v>799642.18620700005</v>
      </c>
      <c r="E103" s="66">
        <v>6338390.3754399903</v>
      </c>
      <c r="F103" s="65">
        <v>30055</v>
      </c>
      <c r="G103" s="65" t="s">
        <v>609</v>
      </c>
      <c r="H103" s="65" t="s">
        <v>610</v>
      </c>
      <c r="I103" s="67" t="s">
        <v>3327</v>
      </c>
      <c r="J103" s="67" t="s">
        <v>2876</v>
      </c>
      <c r="K103" s="65">
        <v>1</v>
      </c>
      <c r="L103" s="65"/>
      <c r="M103" s="65"/>
      <c r="N103" s="65"/>
      <c r="O103" s="65"/>
      <c r="P103" s="65"/>
      <c r="Q103" s="65"/>
      <c r="R103" s="65"/>
      <c r="S103" s="65" t="s">
        <v>611</v>
      </c>
      <c r="T103" s="65" t="s">
        <v>612</v>
      </c>
      <c r="U103" s="65" t="s">
        <v>613</v>
      </c>
      <c r="V103" s="67" t="s">
        <v>614</v>
      </c>
    </row>
    <row r="104" spans="1:22" s="68" customFormat="1" ht="51.75" hidden="1" customHeight="1" x14ac:dyDescent="0.25">
      <c r="A104" s="65">
        <v>153</v>
      </c>
      <c r="B104" s="65">
        <v>153</v>
      </c>
      <c r="C104" s="65" t="s">
        <v>13</v>
      </c>
      <c r="D104" s="66">
        <v>793399.98566300003</v>
      </c>
      <c r="E104" s="66">
        <v>6353219.2848500004</v>
      </c>
      <c r="F104" s="65">
        <v>30167</v>
      </c>
      <c r="G104" s="65" t="s">
        <v>615</v>
      </c>
      <c r="H104" s="65" t="s">
        <v>616</v>
      </c>
      <c r="I104" s="67" t="s">
        <v>617</v>
      </c>
      <c r="J104" s="67" t="s">
        <v>2876</v>
      </c>
      <c r="K104" s="65">
        <v>1</v>
      </c>
      <c r="L104" s="65"/>
      <c r="M104" s="65"/>
      <c r="N104" s="65"/>
      <c r="O104" s="65"/>
      <c r="P104" s="65"/>
      <c r="Q104" s="65"/>
      <c r="R104" s="65"/>
      <c r="S104" s="65" t="s">
        <v>618</v>
      </c>
      <c r="T104" s="65" t="s">
        <v>619</v>
      </c>
      <c r="U104" s="65" t="s">
        <v>620</v>
      </c>
      <c r="V104" s="65" t="s">
        <v>621</v>
      </c>
    </row>
    <row r="105" spans="1:22" s="68" customFormat="1" ht="51.75" hidden="1" customHeight="1" x14ac:dyDescent="0.25">
      <c r="A105" s="65">
        <v>154</v>
      </c>
      <c r="B105" s="65">
        <v>154</v>
      </c>
      <c r="C105" s="65" t="s">
        <v>13</v>
      </c>
      <c r="D105" s="66">
        <v>786228.16914599901</v>
      </c>
      <c r="E105" s="66">
        <v>6336825.2502499903</v>
      </c>
      <c r="F105" s="65">
        <v>30007</v>
      </c>
      <c r="G105" s="65" t="s">
        <v>622</v>
      </c>
      <c r="H105" s="65" t="s">
        <v>623</v>
      </c>
      <c r="I105" s="67" t="s">
        <v>3283</v>
      </c>
      <c r="J105" s="67" t="s">
        <v>3246</v>
      </c>
      <c r="K105" s="65">
        <v>1</v>
      </c>
      <c r="L105" s="65"/>
      <c r="M105" s="65"/>
      <c r="N105" s="65"/>
      <c r="O105" s="65"/>
      <c r="P105" s="65"/>
      <c r="Q105" s="65"/>
      <c r="R105" s="65"/>
      <c r="S105" s="65" t="s">
        <v>624</v>
      </c>
      <c r="T105" s="65" t="s">
        <v>625</v>
      </c>
      <c r="U105" s="132" t="s">
        <v>626</v>
      </c>
      <c r="V105" s="67" t="s">
        <v>627</v>
      </c>
    </row>
    <row r="106" spans="1:22" s="68" customFormat="1" ht="51.75" hidden="1" customHeight="1" x14ac:dyDescent="0.25">
      <c r="A106" s="65">
        <v>157</v>
      </c>
      <c r="B106" s="65">
        <v>157</v>
      </c>
      <c r="C106" s="65" t="s">
        <v>13</v>
      </c>
      <c r="D106" s="66">
        <v>807777.59910700005</v>
      </c>
      <c r="E106" s="66">
        <v>6348286.7070000004</v>
      </c>
      <c r="F106" s="65">
        <v>30164</v>
      </c>
      <c r="G106" s="65" t="s">
        <v>628</v>
      </c>
      <c r="H106" s="65" t="s">
        <v>3411</v>
      </c>
      <c r="I106" s="67" t="s">
        <v>3410</v>
      </c>
      <c r="J106" s="67" t="s">
        <v>2876</v>
      </c>
      <c r="K106" s="65">
        <v>1</v>
      </c>
      <c r="L106" s="65"/>
      <c r="M106" s="65"/>
      <c r="N106" s="65"/>
      <c r="O106" s="65"/>
      <c r="P106" s="65"/>
      <c r="Q106" s="65"/>
      <c r="R106" s="65"/>
      <c r="S106" s="65" t="s">
        <v>629</v>
      </c>
      <c r="T106" s="65" t="s">
        <v>630</v>
      </c>
      <c r="U106" s="65" t="s">
        <v>631</v>
      </c>
      <c r="V106" s="65" t="s">
        <v>632</v>
      </c>
    </row>
    <row r="107" spans="1:22" s="68" customFormat="1" ht="51.75" hidden="1" customHeight="1" x14ac:dyDescent="0.25">
      <c r="A107" s="65">
        <v>162</v>
      </c>
      <c r="B107" s="65">
        <v>162</v>
      </c>
      <c r="C107" s="65" t="s">
        <v>13</v>
      </c>
      <c r="D107" s="66">
        <v>784697.22473699902</v>
      </c>
      <c r="E107" s="66">
        <v>6356326.0642499896</v>
      </c>
      <c r="F107" s="65">
        <v>30194</v>
      </c>
      <c r="G107" s="65" t="s">
        <v>633</v>
      </c>
      <c r="H107" s="65" t="s">
        <v>634</v>
      </c>
      <c r="I107" s="67" t="s">
        <v>635</v>
      </c>
      <c r="J107" s="67" t="s">
        <v>2876</v>
      </c>
      <c r="K107" s="65">
        <v>1</v>
      </c>
      <c r="L107" s="65"/>
      <c r="M107" s="65"/>
      <c r="N107" s="65"/>
      <c r="O107" s="65"/>
      <c r="P107" s="65"/>
      <c r="Q107" s="65"/>
      <c r="R107" s="65"/>
      <c r="S107" s="65" t="s">
        <v>636</v>
      </c>
      <c r="T107" s="65" t="s">
        <v>637</v>
      </c>
      <c r="U107" s="65" t="s">
        <v>638</v>
      </c>
      <c r="V107" s="67" t="s">
        <v>639</v>
      </c>
    </row>
    <row r="108" spans="1:22" s="68" customFormat="1" ht="51.75" hidden="1" customHeight="1" x14ac:dyDescent="0.25">
      <c r="A108" s="65">
        <v>165</v>
      </c>
      <c r="B108" s="65">
        <v>166</v>
      </c>
      <c r="C108" s="65" t="s">
        <v>13</v>
      </c>
      <c r="D108" s="66">
        <v>820785.39663600002</v>
      </c>
      <c r="E108" s="66">
        <v>6353274.2516099904</v>
      </c>
      <c r="F108" s="65">
        <v>30242</v>
      </c>
      <c r="G108" s="65" t="s">
        <v>640</v>
      </c>
      <c r="H108" s="65" t="s">
        <v>641</v>
      </c>
      <c r="I108" s="67" t="s">
        <v>3490</v>
      </c>
      <c r="J108" s="67" t="s">
        <v>3024</v>
      </c>
      <c r="K108" s="65">
        <v>1</v>
      </c>
      <c r="L108" s="65"/>
      <c r="M108" s="65"/>
      <c r="N108" s="65"/>
      <c r="O108" s="65"/>
      <c r="P108" s="65"/>
      <c r="Q108" s="65"/>
      <c r="R108" s="65"/>
      <c r="S108" s="65" t="s">
        <v>642</v>
      </c>
      <c r="T108" s="65" t="s">
        <v>643</v>
      </c>
      <c r="U108" s="65" t="s">
        <v>644</v>
      </c>
      <c r="V108" s="65" t="s">
        <v>645</v>
      </c>
    </row>
    <row r="109" spans="1:22" s="68" customFormat="1" ht="51.75" hidden="1" customHeight="1" x14ac:dyDescent="0.25">
      <c r="A109" s="65">
        <v>169</v>
      </c>
      <c r="B109" s="65">
        <v>170</v>
      </c>
      <c r="C109" s="65" t="s">
        <v>13</v>
      </c>
      <c r="D109" s="66">
        <v>786583.37557799905</v>
      </c>
      <c r="E109" s="66">
        <v>6341001.1611299897</v>
      </c>
      <c r="F109" s="65">
        <v>30284</v>
      </c>
      <c r="G109" s="65" t="s">
        <v>646</v>
      </c>
      <c r="H109" s="65" t="s">
        <v>647</v>
      </c>
      <c r="I109" s="67" t="s">
        <v>648</v>
      </c>
      <c r="J109" s="67" t="s">
        <v>3246</v>
      </c>
      <c r="K109" s="65">
        <v>1</v>
      </c>
      <c r="L109" s="65"/>
      <c r="M109" s="65"/>
      <c r="N109" s="65"/>
      <c r="O109" s="65"/>
      <c r="P109" s="65"/>
      <c r="Q109" s="65"/>
      <c r="R109" s="65"/>
      <c r="S109" s="65" t="s">
        <v>649</v>
      </c>
      <c r="T109" s="65" t="s">
        <v>650</v>
      </c>
      <c r="U109" s="132" t="s">
        <v>651</v>
      </c>
      <c r="V109" s="65" t="s">
        <v>652</v>
      </c>
    </row>
    <row r="110" spans="1:22" s="68" customFormat="1" ht="51.75" hidden="1" customHeight="1" x14ac:dyDescent="0.25">
      <c r="A110" s="65">
        <v>172</v>
      </c>
      <c r="B110" s="65">
        <v>173</v>
      </c>
      <c r="C110" s="65" t="s">
        <v>13</v>
      </c>
      <c r="D110" s="66">
        <v>804685.79181600001</v>
      </c>
      <c r="E110" s="66">
        <v>6350019.1407899903</v>
      </c>
      <c r="F110" s="65">
        <v>30327</v>
      </c>
      <c r="G110" s="65" t="s">
        <v>653</v>
      </c>
      <c r="H110" s="65" t="s">
        <v>654</v>
      </c>
      <c r="I110" s="67" t="s">
        <v>655</v>
      </c>
      <c r="J110" s="67" t="s">
        <v>2876</v>
      </c>
      <c r="K110" s="65">
        <v>1</v>
      </c>
      <c r="L110" s="65"/>
      <c r="M110" s="65"/>
      <c r="N110" s="65"/>
      <c r="O110" s="65"/>
      <c r="P110" s="65"/>
      <c r="Q110" s="65"/>
      <c r="R110" s="65"/>
      <c r="S110" s="65" t="s">
        <v>656</v>
      </c>
      <c r="T110" s="65"/>
      <c r="U110" s="65" t="s">
        <v>657</v>
      </c>
      <c r="V110" s="65" t="s">
        <v>658</v>
      </c>
    </row>
    <row r="111" spans="1:22" s="68" customFormat="1" ht="51.75" hidden="1" customHeight="1" x14ac:dyDescent="0.25">
      <c r="A111" s="65">
        <v>187</v>
      </c>
      <c r="B111" s="65">
        <v>188</v>
      </c>
      <c r="C111" s="65" t="s">
        <v>13</v>
      </c>
      <c r="D111" s="66">
        <v>796861.78099799901</v>
      </c>
      <c r="E111" s="66">
        <v>6338972.5365899904</v>
      </c>
      <c r="F111" s="65">
        <v>30197</v>
      </c>
      <c r="G111" s="65" t="s">
        <v>3453</v>
      </c>
      <c r="H111" s="65" t="s">
        <v>3454</v>
      </c>
      <c r="I111" s="67" t="s">
        <v>659</v>
      </c>
      <c r="J111" s="67" t="s">
        <v>2876</v>
      </c>
      <c r="K111" s="65">
        <v>1</v>
      </c>
      <c r="L111" s="65"/>
      <c r="M111" s="65"/>
      <c r="N111" s="65"/>
      <c r="O111" s="65"/>
      <c r="P111" s="65"/>
      <c r="Q111" s="65"/>
      <c r="R111" s="65"/>
      <c r="S111" s="65" t="s">
        <v>660</v>
      </c>
      <c r="T111" s="65" t="s">
        <v>660</v>
      </c>
      <c r="U111" s="65" t="s">
        <v>661</v>
      </c>
      <c r="V111" s="67" t="s">
        <v>662</v>
      </c>
    </row>
    <row r="112" spans="1:22" s="68" customFormat="1" ht="51.75" hidden="1" customHeight="1" x14ac:dyDescent="0.25">
      <c r="A112" s="65">
        <v>190</v>
      </c>
      <c r="B112" s="65">
        <v>191</v>
      </c>
      <c r="C112" s="65" t="s">
        <v>13</v>
      </c>
      <c r="D112" s="66">
        <v>784574.41469600005</v>
      </c>
      <c r="E112" s="66">
        <v>6348646.8985299896</v>
      </c>
      <c r="F112" s="65">
        <v>30142</v>
      </c>
      <c r="G112" s="65" t="s">
        <v>663</v>
      </c>
      <c r="H112" s="65" t="s">
        <v>664</v>
      </c>
      <c r="I112" s="67" t="s">
        <v>665</v>
      </c>
      <c r="J112" s="67" t="s">
        <v>3389</v>
      </c>
      <c r="K112" s="65">
        <v>1</v>
      </c>
      <c r="L112" s="65"/>
      <c r="M112" s="65"/>
      <c r="N112" s="65"/>
      <c r="O112" s="65"/>
      <c r="P112" s="65"/>
      <c r="Q112" s="65"/>
      <c r="R112" s="65"/>
      <c r="S112" s="65" t="s">
        <v>666</v>
      </c>
      <c r="T112" s="65" t="s">
        <v>667</v>
      </c>
      <c r="U112" s="132" t="s">
        <v>668</v>
      </c>
      <c r="V112" s="65" t="s">
        <v>669</v>
      </c>
    </row>
    <row r="113" spans="1:22" s="63" customFormat="1" ht="51.75" hidden="1" customHeight="1" x14ac:dyDescent="0.25">
      <c r="A113" s="62">
        <v>191</v>
      </c>
      <c r="B113" s="62">
        <v>192</v>
      </c>
      <c r="C113" s="62" t="s">
        <v>13</v>
      </c>
      <c r="D113" s="84">
        <v>818750.82484799903</v>
      </c>
      <c r="E113" s="84">
        <v>6347682.6450100001</v>
      </c>
      <c r="F113" s="62">
        <v>30096</v>
      </c>
      <c r="G113" s="62" t="s">
        <v>670</v>
      </c>
      <c r="H113" s="62" t="s">
        <v>671</v>
      </c>
      <c r="I113" s="85" t="s">
        <v>672</v>
      </c>
      <c r="J113" s="85" t="s">
        <v>2876</v>
      </c>
      <c r="K113" s="62"/>
      <c r="L113" s="62">
        <v>1</v>
      </c>
      <c r="M113" s="62"/>
      <c r="N113" s="62"/>
      <c r="O113" s="62">
        <v>1</v>
      </c>
      <c r="P113" s="62"/>
      <c r="Q113" s="62"/>
      <c r="R113" s="62"/>
      <c r="S113" s="62" t="s">
        <v>673</v>
      </c>
      <c r="T113" s="62" t="s">
        <v>674</v>
      </c>
      <c r="U113" s="62" t="s">
        <v>675</v>
      </c>
      <c r="V113" s="62" t="s">
        <v>676</v>
      </c>
    </row>
    <row r="114" spans="1:22" s="68" customFormat="1" ht="51.75" hidden="1" customHeight="1" x14ac:dyDescent="0.25">
      <c r="A114" s="65">
        <v>196</v>
      </c>
      <c r="B114" s="65">
        <v>197</v>
      </c>
      <c r="C114" s="65" t="s">
        <v>13</v>
      </c>
      <c r="D114" s="66">
        <v>823309.25911999901</v>
      </c>
      <c r="E114" s="66">
        <v>6345868.2621200001</v>
      </c>
      <c r="F114" s="65">
        <v>30287</v>
      </c>
      <c r="G114" s="65" t="s">
        <v>677</v>
      </c>
      <c r="H114" s="65" t="s">
        <v>678</v>
      </c>
      <c r="I114" s="67" t="s">
        <v>679</v>
      </c>
      <c r="J114" s="67" t="s">
        <v>2876</v>
      </c>
      <c r="K114" s="65">
        <v>1</v>
      </c>
      <c r="L114" s="65"/>
      <c r="M114" s="65"/>
      <c r="N114" s="65"/>
      <c r="O114" s="65"/>
      <c r="P114" s="65"/>
      <c r="Q114" s="65"/>
      <c r="R114" s="65"/>
      <c r="S114" s="65" t="s">
        <v>680</v>
      </c>
      <c r="T114" s="65" t="s">
        <v>681</v>
      </c>
      <c r="U114" s="65" t="s">
        <v>682</v>
      </c>
      <c r="V114" s="67" t="s">
        <v>683</v>
      </c>
    </row>
    <row r="115" spans="1:22" s="68" customFormat="1" ht="51.75" hidden="1" customHeight="1" x14ac:dyDescent="0.25">
      <c r="A115" s="65">
        <v>203</v>
      </c>
      <c r="B115" s="65">
        <v>204</v>
      </c>
      <c r="C115" s="65" t="s">
        <v>13</v>
      </c>
      <c r="D115" s="66">
        <v>790445.50993599906</v>
      </c>
      <c r="E115" s="66">
        <v>6338967.0228800001</v>
      </c>
      <c r="F115" s="65">
        <v>30294</v>
      </c>
      <c r="G115" s="65" t="s">
        <v>684</v>
      </c>
      <c r="H115" s="65" t="s">
        <v>685</v>
      </c>
      <c r="I115" s="67" t="s">
        <v>686</v>
      </c>
      <c r="J115" s="67" t="s">
        <v>3246</v>
      </c>
      <c r="K115" s="65">
        <v>1</v>
      </c>
      <c r="L115" s="65"/>
      <c r="M115" s="65"/>
      <c r="N115" s="65"/>
      <c r="O115" s="65"/>
      <c r="P115" s="65"/>
      <c r="Q115" s="65"/>
      <c r="R115" s="65"/>
      <c r="S115" s="65" t="s">
        <v>687</v>
      </c>
      <c r="T115" s="65" t="s">
        <v>688</v>
      </c>
      <c r="U115" s="132" t="s">
        <v>689</v>
      </c>
      <c r="V115" s="67" t="s">
        <v>690</v>
      </c>
    </row>
    <row r="116" spans="1:22" s="68" customFormat="1" ht="45.75" hidden="1" customHeight="1" x14ac:dyDescent="0.25">
      <c r="A116" s="65">
        <v>208</v>
      </c>
      <c r="B116" s="65">
        <v>209</v>
      </c>
      <c r="C116" s="65" t="s">
        <v>13</v>
      </c>
      <c r="D116" s="66">
        <v>825806.96130199905</v>
      </c>
      <c r="E116" s="66">
        <v>6344181.8184200004</v>
      </c>
      <c r="F116" s="65">
        <v>30256</v>
      </c>
      <c r="G116" s="65" t="s">
        <v>691</v>
      </c>
      <c r="H116" s="65" t="s">
        <v>692</v>
      </c>
      <c r="I116" s="67" t="s">
        <v>693</v>
      </c>
      <c r="J116" s="67" t="s">
        <v>2876</v>
      </c>
      <c r="K116" s="65">
        <v>1</v>
      </c>
      <c r="L116" s="65"/>
      <c r="M116" s="65"/>
      <c r="N116" s="65"/>
      <c r="O116" s="65"/>
      <c r="P116" s="65"/>
      <c r="Q116" s="65"/>
      <c r="R116" s="65"/>
      <c r="S116" s="65" t="s">
        <v>694</v>
      </c>
      <c r="T116" s="65" t="s">
        <v>695</v>
      </c>
      <c r="U116" s="65" t="s">
        <v>696</v>
      </c>
      <c r="V116" s="67" t="s">
        <v>697</v>
      </c>
    </row>
    <row r="117" spans="1:22" s="68" customFormat="1" ht="45.75" hidden="1" customHeight="1" x14ac:dyDescent="0.25">
      <c r="A117" s="65">
        <v>211</v>
      </c>
      <c r="B117" s="65">
        <v>212</v>
      </c>
      <c r="C117" s="65" t="s">
        <v>13</v>
      </c>
      <c r="D117" s="66">
        <v>825968.163696</v>
      </c>
      <c r="E117" s="66">
        <v>6342106.9170300001</v>
      </c>
      <c r="F117" s="65">
        <v>30225</v>
      </c>
      <c r="G117" s="65" t="s">
        <v>698</v>
      </c>
      <c r="H117" s="65" t="s">
        <v>699</v>
      </c>
      <c r="I117" s="67" t="s">
        <v>700</v>
      </c>
      <c r="J117" s="67" t="s">
        <v>2876</v>
      </c>
      <c r="K117" s="65">
        <v>1</v>
      </c>
      <c r="L117" s="65"/>
      <c r="M117" s="65"/>
      <c r="N117" s="65"/>
      <c r="O117" s="65"/>
      <c r="P117" s="65"/>
      <c r="Q117" s="65"/>
      <c r="R117" s="65"/>
      <c r="S117" s="65" t="s">
        <v>701</v>
      </c>
      <c r="T117" s="65" t="s">
        <v>702</v>
      </c>
      <c r="U117" s="65" t="s">
        <v>703</v>
      </c>
      <c r="V117" s="67" t="s">
        <v>704</v>
      </c>
    </row>
    <row r="118" spans="1:22" s="68" customFormat="1" ht="45.75" hidden="1" customHeight="1" x14ac:dyDescent="0.25">
      <c r="A118" s="65">
        <v>212</v>
      </c>
      <c r="B118" s="65">
        <v>213</v>
      </c>
      <c r="C118" s="65" t="s">
        <v>13</v>
      </c>
      <c r="D118" s="66">
        <v>819030.72027199902</v>
      </c>
      <c r="E118" s="66">
        <v>6339327.9028000003</v>
      </c>
      <c r="F118" s="65">
        <v>30282</v>
      </c>
      <c r="G118" s="65" t="s">
        <v>705</v>
      </c>
      <c r="H118" s="65" t="s">
        <v>706</v>
      </c>
      <c r="I118" s="67" t="s">
        <v>707</v>
      </c>
      <c r="J118" s="67" t="s">
        <v>2876</v>
      </c>
      <c r="K118" s="65">
        <v>1</v>
      </c>
      <c r="L118" s="65"/>
      <c r="M118" s="65"/>
      <c r="N118" s="65"/>
      <c r="O118" s="65"/>
      <c r="P118" s="65"/>
      <c r="Q118" s="65"/>
      <c r="R118" s="65"/>
      <c r="S118" s="65" t="s">
        <v>708</v>
      </c>
      <c r="T118" s="65" t="s">
        <v>709</v>
      </c>
      <c r="U118" s="65" t="s">
        <v>710</v>
      </c>
      <c r="V118" s="67" t="s">
        <v>711</v>
      </c>
    </row>
    <row r="119" spans="1:22" s="68" customFormat="1" ht="45.75" hidden="1" customHeight="1" x14ac:dyDescent="0.25">
      <c r="A119" s="65">
        <v>213</v>
      </c>
      <c r="B119" s="65">
        <v>214</v>
      </c>
      <c r="C119" s="65" t="s">
        <v>13</v>
      </c>
      <c r="D119" s="66">
        <v>818778.46822000004</v>
      </c>
      <c r="E119" s="66">
        <v>6341545.7285599904</v>
      </c>
      <c r="F119" s="65">
        <v>30232</v>
      </c>
      <c r="G119" s="65" t="s">
        <v>712</v>
      </c>
      <c r="H119" s="65" t="s">
        <v>713</v>
      </c>
      <c r="I119" s="67" t="s">
        <v>3480</v>
      </c>
      <c r="J119" s="67" t="s">
        <v>2876</v>
      </c>
      <c r="K119" s="65">
        <v>1</v>
      </c>
      <c r="L119" s="65"/>
      <c r="M119" s="65"/>
      <c r="N119" s="65"/>
      <c r="O119" s="65"/>
      <c r="P119" s="65"/>
      <c r="Q119" s="65"/>
      <c r="R119" s="65"/>
      <c r="S119" s="65" t="s">
        <v>714</v>
      </c>
      <c r="T119" s="65" t="s">
        <v>715</v>
      </c>
      <c r="U119" s="65" t="s">
        <v>716</v>
      </c>
      <c r="V119" s="65" t="s">
        <v>717</v>
      </c>
    </row>
    <row r="120" spans="1:22" s="68" customFormat="1" ht="45.75" hidden="1" customHeight="1" x14ac:dyDescent="0.25">
      <c r="A120" s="65">
        <v>216</v>
      </c>
      <c r="B120" s="65">
        <v>217</v>
      </c>
      <c r="C120" s="65" t="s">
        <v>13</v>
      </c>
      <c r="D120" s="66">
        <v>785912.66412500001</v>
      </c>
      <c r="E120" s="66">
        <v>6357789.2254100004</v>
      </c>
      <c r="F120" s="65">
        <v>30045</v>
      </c>
      <c r="G120" s="65" t="s">
        <v>718</v>
      </c>
      <c r="H120" s="65" t="s">
        <v>719</v>
      </c>
      <c r="I120" s="67" t="s">
        <v>720</v>
      </c>
      <c r="J120" s="67" t="s">
        <v>2876</v>
      </c>
      <c r="K120" s="65">
        <v>1</v>
      </c>
      <c r="L120" s="65"/>
      <c r="M120" s="65"/>
      <c r="N120" s="65"/>
      <c r="O120" s="65"/>
      <c r="P120" s="65"/>
      <c r="Q120" s="65"/>
      <c r="R120" s="65"/>
      <c r="S120" s="65" t="s">
        <v>721</v>
      </c>
      <c r="T120" s="65" t="s">
        <v>722</v>
      </c>
      <c r="U120" s="65" t="s">
        <v>723</v>
      </c>
      <c r="V120" s="65" t="s">
        <v>724</v>
      </c>
    </row>
    <row r="121" spans="1:22" s="78" customFormat="1" ht="45.75" hidden="1" customHeight="1" x14ac:dyDescent="0.25">
      <c r="A121" s="75">
        <v>224</v>
      </c>
      <c r="B121" s="75">
        <v>225</v>
      </c>
      <c r="C121" s="75" t="s">
        <v>13</v>
      </c>
      <c r="D121" s="76">
        <v>829587.02673699905</v>
      </c>
      <c r="E121" s="76">
        <v>6341652.2633899897</v>
      </c>
      <c r="F121" s="75">
        <v>30028</v>
      </c>
      <c r="G121" s="75" t="s">
        <v>2577</v>
      </c>
      <c r="H121" s="75" t="s">
        <v>725</v>
      </c>
      <c r="I121" s="77" t="s">
        <v>3305</v>
      </c>
      <c r="J121" s="77" t="s">
        <v>2876</v>
      </c>
      <c r="K121" s="75"/>
      <c r="L121" s="75">
        <v>1</v>
      </c>
      <c r="M121" s="75"/>
      <c r="N121" s="75"/>
      <c r="O121" s="75"/>
      <c r="P121" s="75">
        <v>1</v>
      </c>
      <c r="Q121" s="75"/>
      <c r="R121" s="75"/>
      <c r="S121" s="75" t="s">
        <v>726</v>
      </c>
      <c r="T121" s="75" t="s">
        <v>727</v>
      </c>
      <c r="U121" s="75" t="s">
        <v>728</v>
      </c>
      <c r="V121" s="77" t="s">
        <v>729</v>
      </c>
    </row>
    <row r="122" spans="1:22" s="68" customFormat="1" ht="45.75" hidden="1" customHeight="1" x14ac:dyDescent="0.25">
      <c r="A122" s="65">
        <v>229</v>
      </c>
      <c r="B122" s="65">
        <v>230</v>
      </c>
      <c r="C122" s="65" t="s">
        <v>13</v>
      </c>
      <c r="D122" s="66">
        <v>817440.11883199902</v>
      </c>
      <c r="E122" s="66">
        <v>6357587.8045199905</v>
      </c>
      <c r="F122" s="65">
        <v>30124</v>
      </c>
      <c r="G122" s="65" t="s">
        <v>3370</v>
      </c>
      <c r="H122" s="65" t="s">
        <v>730</v>
      </c>
      <c r="I122" s="67" t="s">
        <v>731</v>
      </c>
      <c r="J122" s="67" t="s">
        <v>3371</v>
      </c>
      <c r="K122" s="65">
        <v>1</v>
      </c>
      <c r="L122" s="65"/>
      <c r="M122" s="65"/>
      <c r="N122" s="65"/>
      <c r="O122" s="65"/>
      <c r="P122" s="65"/>
      <c r="Q122" s="65"/>
      <c r="R122" s="65"/>
      <c r="S122" s="65" t="s">
        <v>732</v>
      </c>
      <c r="T122" s="65"/>
      <c r="U122" s="65" t="s">
        <v>733</v>
      </c>
      <c r="V122" s="67" t="s">
        <v>734</v>
      </c>
    </row>
    <row r="123" spans="1:22" s="68" customFormat="1" ht="45.75" hidden="1" customHeight="1" x14ac:dyDescent="0.25">
      <c r="A123" s="65">
        <v>236</v>
      </c>
      <c r="B123" s="65">
        <v>237</v>
      </c>
      <c r="C123" s="65" t="s">
        <v>13</v>
      </c>
      <c r="D123" s="66">
        <v>821794.11342399905</v>
      </c>
      <c r="E123" s="66">
        <v>6352399.8508900004</v>
      </c>
      <c r="F123" s="65">
        <v>30304</v>
      </c>
      <c r="G123" s="65" t="s">
        <v>735</v>
      </c>
      <c r="H123" s="65" t="s">
        <v>736</v>
      </c>
      <c r="I123" s="67" t="s">
        <v>737</v>
      </c>
      <c r="J123" s="67" t="s">
        <v>3371</v>
      </c>
      <c r="K123" s="65">
        <v>1</v>
      </c>
      <c r="L123" s="65"/>
      <c r="M123" s="65"/>
      <c r="N123" s="65"/>
      <c r="O123" s="65"/>
      <c r="P123" s="65"/>
      <c r="Q123" s="65"/>
      <c r="R123" s="65"/>
      <c r="S123" s="65" t="s">
        <v>738</v>
      </c>
      <c r="T123" s="65" t="s">
        <v>739</v>
      </c>
      <c r="U123" s="65" t="s">
        <v>740</v>
      </c>
      <c r="V123" s="67" t="s">
        <v>741</v>
      </c>
    </row>
    <row r="124" spans="1:22" s="68" customFormat="1" ht="45.75" hidden="1" customHeight="1" x14ac:dyDescent="0.25">
      <c r="A124" s="65">
        <v>237</v>
      </c>
      <c r="B124" s="65">
        <v>238</v>
      </c>
      <c r="C124" s="65" t="s">
        <v>13</v>
      </c>
      <c r="D124" s="66">
        <v>813351.77145999903</v>
      </c>
      <c r="E124" s="66">
        <v>6352350.5691200001</v>
      </c>
      <c r="F124" s="65">
        <v>30175</v>
      </c>
      <c r="G124" s="65" t="s">
        <v>742</v>
      </c>
      <c r="H124" s="65" t="s">
        <v>3426</v>
      </c>
      <c r="I124" s="67" t="s">
        <v>743</v>
      </c>
      <c r="J124" s="67" t="s">
        <v>2876</v>
      </c>
      <c r="K124" s="65">
        <v>1</v>
      </c>
      <c r="L124" s="65"/>
      <c r="M124" s="65"/>
      <c r="N124" s="65"/>
      <c r="O124" s="65"/>
      <c r="P124" s="65"/>
      <c r="Q124" s="65"/>
      <c r="R124" s="65"/>
      <c r="S124" s="65" t="s">
        <v>744</v>
      </c>
      <c r="T124" s="65" t="s">
        <v>745</v>
      </c>
      <c r="U124" s="65" t="s">
        <v>746</v>
      </c>
      <c r="V124" s="67" t="s">
        <v>747</v>
      </c>
    </row>
    <row r="125" spans="1:22" s="52" customFormat="1" ht="45.75" hidden="1" customHeight="1" x14ac:dyDescent="0.25">
      <c r="A125" s="49">
        <v>242</v>
      </c>
      <c r="B125" s="49">
        <v>243</v>
      </c>
      <c r="C125" s="49" t="s">
        <v>13</v>
      </c>
      <c r="D125" s="50">
        <v>827440.76062499895</v>
      </c>
      <c r="E125" s="50">
        <v>6352859.0442099897</v>
      </c>
      <c r="F125" s="49">
        <v>30290</v>
      </c>
      <c r="G125" s="49" t="s">
        <v>748</v>
      </c>
      <c r="H125" s="49" t="s">
        <v>749</v>
      </c>
      <c r="I125" s="51" t="s">
        <v>750</v>
      </c>
      <c r="J125" s="51" t="s">
        <v>3024</v>
      </c>
      <c r="K125" s="49"/>
      <c r="L125" s="49">
        <v>1</v>
      </c>
      <c r="M125" s="49"/>
      <c r="N125" s="49"/>
      <c r="O125" s="49"/>
      <c r="P125" s="49"/>
      <c r="Q125" s="49"/>
      <c r="R125" s="49">
        <v>1</v>
      </c>
      <c r="S125" s="49" t="s">
        <v>751</v>
      </c>
      <c r="T125" s="49" t="s">
        <v>752</v>
      </c>
      <c r="U125" s="49" t="s">
        <v>753</v>
      </c>
      <c r="V125" s="49" t="s">
        <v>754</v>
      </c>
    </row>
    <row r="126" spans="1:22" s="68" customFormat="1" ht="45.75" hidden="1" customHeight="1" x14ac:dyDescent="0.25">
      <c r="A126" s="65">
        <v>250</v>
      </c>
      <c r="B126" s="65">
        <v>251</v>
      </c>
      <c r="C126" s="65" t="s">
        <v>13</v>
      </c>
      <c r="D126" s="66">
        <v>795625.75426099903</v>
      </c>
      <c r="E126" s="66">
        <v>6346579.8716799896</v>
      </c>
      <c r="F126" s="65">
        <v>30271</v>
      </c>
      <c r="G126" s="65" t="s">
        <v>755</v>
      </c>
      <c r="H126" s="65" t="s">
        <v>756</v>
      </c>
      <c r="I126" s="67" t="s">
        <v>3519</v>
      </c>
      <c r="J126" s="67" t="s">
        <v>2876</v>
      </c>
      <c r="K126" s="65">
        <v>1</v>
      </c>
      <c r="L126" s="65"/>
      <c r="M126" s="65"/>
      <c r="N126" s="65"/>
      <c r="O126" s="65"/>
      <c r="P126" s="65"/>
      <c r="Q126" s="65"/>
      <c r="R126" s="65"/>
      <c r="S126" s="65" t="s">
        <v>757</v>
      </c>
      <c r="T126" s="65" t="s">
        <v>758</v>
      </c>
      <c r="U126" s="65" t="s">
        <v>759</v>
      </c>
      <c r="V126" s="67" t="s">
        <v>760</v>
      </c>
    </row>
    <row r="127" spans="1:22" s="68" customFormat="1" ht="45.75" hidden="1" customHeight="1" x14ac:dyDescent="0.25">
      <c r="A127" s="65">
        <v>254</v>
      </c>
      <c r="B127" s="65">
        <v>255</v>
      </c>
      <c r="C127" s="65" t="s">
        <v>13</v>
      </c>
      <c r="D127" s="66">
        <v>797534.82730600005</v>
      </c>
      <c r="E127" s="66">
        <v>6350529.64604</v>
      </c>
      <c r="F127" s="65">
        <v>30303</v>
      </c>
      <c r="G127" s="65" t="s">
        <v>761</v>
      </c>
      <c r="H127" s="65" t="s">
        <v>762</v>
      </c>
      <c r="I127" s="67" t="s">
        <v>3536</v>
      </c>
      <c r="J127" s="67" t="s">
        <v>2876</v>
      </c>
      <c r="K127" s="65">
        <v>1</v>
      </c>
      <c r="L127" s="65"/>
      <c r="M127" s="65"/>
      <c r="N127" s="65"/>
      <c r="O127" s="65"/>
      <c r="P127" s="65"/>
      <c r="Q127" s="65"/>
      <c r="R127" s="65"/>
      <c r="S127" s="65" t="s">
        <v>763</v>
      </c>
      <c r="T127" s="65"/>
      <c r="U127" s="65" t="s">
        <v>764</v>
      </c>
      <c r="V127" s="67" t="s">
        <v>765</v>
      </c>
    </row>
    <row r="128" spans="1:22" s="68" customFormat="1" ht="45.75" hidden="1" customHeight="1" x14ac:dyDescent="0.25">
      <c r="A128" s="65">
        <v>255</v>
      </c>
      <c r="B128" s="65">
        <v>256</v>
      </c>
      <c r="C128" s="65" t="s">
        <v>13</v>
      </c>
      <c r="D128" s="66">
        <v>793256.20010300004</v>
      </c>
      <c r="E128" s="66">
        <v>6348485.7446499905</v>
      </c>
      <c r="F128" s="65">
        <v>30152</v>
      </c>
      <c r="G128" s="65" t="s">
        <v>3404</v>
      </c>
      <c r="H128" s="65" t="s">
        <v>766</v>
      </c>
      <c r="I128" s="67" t="s">
        <v>767</v>
      </c>
      <c r="J128" s="67" t="s">
        <v>2876</v>
      </c>
      <c r="K128" s="65">
        <v>1</v>
      </c>
      <c r="L128" s="65"/>
      <c r="M128" s="65"/>
      <c r="N128" s="65"/>
      <c r="O128" s="65"/>
      <c r="P128" s="65"/>
      <c r="Q128" s="65"/>
      <c r="R128" s="65"/>
      <c r="S128" s="65" t="s">
        <v>768</v>
      </c>
      <c r="T128" s="65" t="s">
        <v>769</v>
      </c>
      <c r="U128" s="65" t="s">
        <v>770</v>
      </c>
      <c r="V128" s="65" t="s">
        <v>771</v>
      </c>
    </row>
    <row r="129" spans="1:22" s="68" customFormat="1" ht="45.75" hidden="1" customHeight="1" x14ac:dyDescent="0.25">
      <c r="A129" s="65">
        <v>263</v>
      </c>
      <c r="B129" s="65">
        <v>264</v>
      </c>
      <c r="C129" s="65" t="s">
        <v>13</v>
      </c>
      <c r="D129" s="66">
        <v>822365.70266599895</v>
      </c>
      <c r="E129" s="66">
        <v>6347031.9273699904</v>
      </c>
      <c r="F129" s="65">
        <v>30277</v>
      </c>
      <c r="G129" s="65" t="s">
        <v>772</v>
      </c>
      <c r="H129" s="65" t="s">
        <v>773</v>
      </c>
      <c r="I129" s="67" t="s">
        <v>774</v>
      </c>
      <c r="J129" s="67" t="s">
        <v>2876</v>
      </c>
      <c r="K129" s="65">
        <v>1</v>
      </c>
      <c r="L129" s="65"/>
      <c r="M129" s="65"/>
      <c r="N129" s="65"/>
      <c r="O129" s="65"/>
      <c r="P129" s="65"/>
      <c r="Q129" s="65"/>
      <c r="R129" s="65"/>
      <c r="S129" s="65" t="s">
        <v>775</v>
      </c>
      <c r="T129" s="65" t="s">
        <v>776</v>
      </c>
      <c r="U129" s="65" t="s">
        <v>777</v>
      </c>
      <c r="V129" s="67" t="s">
        <v>778</v>
      </c>
    </row>
    <row r="130" spans="1:22" s="68" customFormat="1" ht="45.75" hidden="1" customHeight="1" x14ac:dyDescent="0.25">
      <c r="A130" s="65">
        <v>269</v>
      </c>
      <c r="B130" s="65">
        <v>270</v>
      </c>
      <c r="C130" s="65" t="s">
        <v>13</v>
      </c>
      <c r="D130" s="66">
        <v>815601.51976199902</v>
      </c>
      <c r="E130" s="66">
        <v>6342312.8887499897</v>
      </c>
      <c r="F130" s="65">
        <v>30343</v>
      </c>
      <c r="G130" s="65" t="s">
        <v>779</v>
      </c>
      <c r="H130" s="65" t="s">
        <v>780</v>
      </c>
      <c r="I130" s="67" t="s">
        <v>781</v>
      </c>
      <c r="J130" s="67" t="s">
        <v>2876</v>
      </c>
      <c r="K130" s="65">
        <v>1</v>
      </c>
      <c r="L130" s="65"/>
      <c r="M130" s="65"/>
      <c r="N130" s="65"/>
      <c r="O130" s="65"/>
      <c r="P130" s="65"/>
      <c r="Q130" s="65"/>
      <c r="R130" s="65"/>
      <c r="S130" s="65" t="s">
        <v>782</v>
      </c>
      <c r="T130" s="65" t="s">
        <v>783</v>
      </c>
      <c r="U130" s="65" t="s">
        <v>784</v>
      </c>
      <c r="V130" s="67" t="s">
        <v>785</v>
      </c>
    </row>
    <row r="131" spans="1:22" s="68" customFormat="1" ht="45.75" hidden="1" customHeight="1" x14ac:dyDescent="0.25">
      <c r="A131" s="65">
        <v>284</v>
      </c>
      <c r="B131" s="65">
        <v>285</v>
      </c>
      <c r="C131" s="65" t="s">
        <v>13</v>
      </c>
      <c r="D131" s="66">
        <v>784328.98312600004</v>
      </c>
      <c r="E131" s="66">
        <v>6340127.1450899905</v>
      </c>
      <c r="F131" s="65">
        <v>30077</v>
      </c>
      <c r="G131" s="65" t="s">
        <v>786</v>
      </c>
      <c r="H131" s="65" t="s">
        <v>787</v>
      </c>
      <c r="I131" s="67" t="s">
        <v>788</v>
      </c>
      <c r="J131" s="67" t="s">
        <v>3246</v>
      </c>
      <c r="K131" s="65">
        <v>1</v>
      </c>
      <c r="L131" s="65"/>
      <c r="M131" s="65"/>
      <c r="N131" s="65"/>
      <c r="O131" s="65"/>
      <c r="P131" s="65"/>
      <c r="Q131" s="65"/>
      <c r="R131" s="65"/>
      <c r="S131" s="65" t="s">
        <v>789</v>
      </c>
      <c r="T131" s="65" t="s">
        <v>790</v>
      </c>
      <c r="U131" s="132" t="s">
        <v>791</v>
      </c>
      <c r="V131" s="65" t="s">
        <v>792</v>
      </c>
    </row>
    <row r="132" spans="1:22" s="74" customFormat="1" ht="45.75" hidden="1" customHeight="1" x14ac:dyDescent="0.25">
      <c r="A132" s="73">
        <v>286</v>
      </c>
      <c r="B132" s="73">
        <v>287</v>
      </c>
      <c r="C132" s="73" t="s">
        <v>13</v>
      </c>
      <c r="D132" s="81">
        <v>792480.88485999894</v>
      </c>
      <c r="E132" s="81">
        <v>6352011.0381199904</v>
      </c>
      <c r="F132" s="73">
        <v>30171</v>
      </c>
      <c r="G132" s="73" t="s">
        <v>793</v>
      </c>
      <c r="H132" s="73" t="s">
        <v>794</v>
      </c>
      <c r="I132" s="82" t="s">
        <v>3420</v>
      </c>
      <c r="J132" s="82" t="s">
        <v>2876</v>
      </c>
      <c r="K132" s="73"/>
      <c r="L132" s="73">
        <v>1</v>
      </c>
      <c r="M132" s="73"/>
      <c r="N132" s="73">
        <v>1</v>
      </c>
      <c r="O132" s="73"/>
      <c r="P132" s="73"/>
      <c r="Q132" s="73"/>
      <c r="R132" s="73"/>
      <c r="S132" s="73" t="s">
        <v>795</v>
      </c>
      <c r="T132" s="73" t="s">
        <v>796</v>
      </c>
      <c r="U132" s="73" t="s">
        <v>797</v>
      </c>
      <c r="V132" s="82" t="s">
        <v>513</v>
      </c>
    </row>
    <row r="133" spans="1:22" s="68" customFormat="1" ht="45.75" hidden="1" customHeight="1" x14ac:dyDescent="0.25">
      <c r="A133" s="65">
        <v>289</v>
      </c>
      <c r="B133" s="65">
        <v>290</v>
      </c>
      <c r="C133" s="65" t="s">
        <v>13</v>
      </c>
      <c r="D133" s="66">
        <v>821371.98892799905</v>
      </c>
      <c r="E133" s="66">
        <v>6345002.86302</v>
      </c>
      <c r="F133" s="65">
        <v>30222</v>
      </c>
      <c r="G133" s="65" t="s">
        <v>3473</v>
      </c>
      <c r="H133" s="65" t="s">
        <v>798</v>
      </c>
      <c r="I133" s="67" t="s">
        <v>3474</v>
      </c>
      <c r="J133" s="67" t="s">
        <v>2876</v>
      </c>
      <c r="K133" s="65">
        <v>1</v>
      </c>
      <c r="L133" s="65"/>
      <c r="M133" s="65"/>
      <c r="N133" s="65"/>
      <c r="O133" s="65"/>
      <c r="P133" s="65"/>
      <c r="Q133" s="65"/>
      <c r="R133" s="65"/>
      <c r="S133" s="65" t="s">
        <v>799</v>
      </c>
      <c r="T133" s="65" t="s">
        <v>800</v>
      </c>
      <c r="U133" s="65" t="s">
        <v>801</v>
      </c>
      <c r="V133" s="67" t="s">
        <v>802</v>
      </c>
    </row>
    <row r="134" spans="1:22" s="68" customFormat="1" ht="45.75" hidden="1" customHeight="1" x14ac:dyDescent="0.25">
      <c r="A134" s="65">
        <v>291</v>
      </c>
      <c r="B134" s="65">
        <v>292</v>
      </c>
      <c r="C134" s="65" t="s">
        <v>13</v>
      </c>
      <c r="D134" s="66">
        <v>832457.24659700005</v>
      </c>
      <c r="E134" s="66">
        <v>6345596.9533299897</v>
      </c>
      <c r="F134" s="65">
        <v>30342</v>
      </c>
      <c r="G134" s="65" t="s">
        <v>803</v>
      </c>
      <c r="H134" s="65" t="s">
        <v>3567</v>
      </c>
      <c r="I134" s="67" t="s">
        <v>3568</v>
      </c>
      <c r="J134" s="67" t="s">
        <v>3342</v>
      </c>
      <c r="K134" s="65">
        <v>1</v>
      </c>
      <c r="L134" s="65"/>
      <c r="M134" s="65"/>
      <c r="N134" s="65"/>
      <c r="O134" s="65"/>
      <c r="P134" s="65"/>
      <c r="Q134" s="65"/>
      <c r="R134" s="65"/>
      <c r="S134" s="65" t="s">
        <v>804</v>
      </c>
      <c r="T134" s="65" t="s">
        <v>805</v>
      </c>
      <c r="U134" s="65" t="s">
        <v>806</v>
      </c>
      <c r="V134" s="67" t="s">
        <v>807</v>
      </c>
    </row>
    <row r="135" spans="1:22" s="68" customFormat="1" ht="45.75" hidden="1" customHeight="1" x14ac:dyDescent="0.25">
      <c r="A135" s="65">
        <v>294</v>
      </c>
      <c r="B135" s="65">
        <v>295</v>
      </c>
      <c r="C135" s="65" t="s">
        <v>13</v>
      </c>
      <c r="D135" s="66">
        <v>798651.85842800001</v>
      </c>
      <c r="E135" s="66">
        <v>6343627.9868999897</v>
      </c>
      <c r="F135" s="65">
        <v>30008</v>
      </c>
      <c r="G135" s="65" t="s">
        <v>3285</v>
      </c>
      <c r="H135" s="65" t="s">
        <v>3286</v>
      </c>
      <c r="I135" s="67" t="s">
        <v>3287</v>
      </c>
      <c r="J135" s="67" t="s">
        <v>2876</v>
      </c>
      <c r="K135" s="65">
        <v>1</v>
      </c>
      <c r="L135" s="65"/>
      <c r="M135" s="65"/>
      <c r="N135" s="65"/>
      <c r="O135" s="65"/>
      <c r="P135" s="65"/>
      <c r="Q135" s="65"/>
      <c r="R135" s="65"/>
      <c r="S135" s="65" t="s">
        <v>808</v>
      </c>
      <c r="T135" s="65" t="s">
        <v>809</v>
      </c>
      <c r="U135" s="65" t="s">
        <v>810</v>
      </c>
      <c r="V135" s="67" t="s">
        <v>811</v>
      </c>
    </row>
    <row r="136" spans="1:22" s="68" customFormat="1" ht="45.75" hidden="1" customHeight="1" x14ac:dyDescent="0.25">
      <c r="A136" s="65">
        <v>302</v>
      </c>
      <c r="B136" s="65">
        <v>303</v>
      </c>
      <c r="C136" s="65" t="s">
        <v>13</v>
      </c>
      <c r="D136" s="66">
        <v>833431.30689799902</v>
      </c>
      <c r="E136" s="66">
        <v>6338365.4873799896</v>
      </c>
      <c r="F136" s="65">
        <v>30191</v>
      </c>
      <c r="G136" s="65" t="s">
        <v>812</v>
      </c>
      <c r="H136" s="65" t="s">
        <v>813</v>
      </c>
      <c r="I136" s="67" t="s">
        <v>3450</v>
      </c>
      <c r="J136" s="67" t="s">
        <v>2876</v>
      </c>
      <c r="K136" s="65">
        <v>1</v>
      </c>
      <c r="L136" s="65"/>
      <c r="M136" s="65"/>
      <c r="N136" s="65"/>
      <c r="O136" s="65"/>
      <c r="P136" s="65"/>
      <c r="Q136" s="65"/>
      <c r="R136" s="65"/>
      <c r="S136" s="65" t="s">
        <v>814</v>
      </c>
      <c r="T136" s="65" t="s">
        <v>815</v>
      </c>
      <c r="U136" s="65" t="s">
        <v>816</v>
      </c>
      <c r="V136" s="65" t="s">
        <v>817</v>
      </c>
    </row>
    <row r="137" spans="1:22" s="68" customFormat="1" ht="45.75" hidden="1" customHeight="1" x14ac:dyDescent="0.25">
      <c r="A137" s="65">
        <v>304</v>
      </c>
      <c r="B137" s="65">
        <v>305</v>
      </c>
      <c r="C137" s="65" t="s">
        <v>13</v>
      </c>
      <c r="D137" s="66">
        <v>818179.51899600006</v>
      </c>
      <c r="E137" s="66">
        <v>6353635.8333900003</v>
      </c>
      <c r="F137" s="65">
        <v>30134</v>
      </c>
      <c r="G137" s="65" t="s">
        <v>818</v>
      </c>
      <c r="H137" s="65" t="s">
        <v>3377</v>
      </c>
      <c r="I137" s="67" t="s">
        <v>819</v>
      </c>
      <c r="J137" s="67" t="s">
        <v>3371</v>
      </c>
      <c r="K137" s="65">
        <v>1</v>
      </c>
      <c r="L137" s="65"/>
      <c r="M137" s="65"/>
      <c r="N137" s="65"/>
      <c r="O137" s="65"/>
      <c r="P137" s="65"/>
      <c r="Q137" s="65"/>
      <c r="R137" s="65"/>
      <c r="S137" s="65" t="s">
        <v>820</v>
      </c>
      <c r="T137" s="67" t="s">
        <v>821</v>
      </c>
      <c r="U137" s="65" t="s">
        <v>822</v>
      </c>
      <c r="V137" s="65" t="s">
        <v>823</v>
      </c>
    </row>
    <row r="138" spans="1:22" s="68" customFormat="1" ht="45.75" hidden="1" customHeight="1" x14ac:dyDescent="0.25">
      <c r="A138" s="65">
        <v>310</v>
      </c>
      <c r="B138" s="65">
        <v>311</v>
      </c>
      <c r="C138" s="65" t="s">
        <v>13</v>
      </c>
      <c r="D138" s="66">
        <v>829534.82543600001</v>
      </c>
      <c r="E138" s="66">
        <v>6349007.1485299896</v>
      </c>
      <c r="F138" s="65">
        <v>30226</v>
      </c>
      <c r="G138" s="65" t="s">
        <v>824</v>
      </c>
      <c r="H138" s="65" t="s">
        <v>825</v>
      </c>
      <c r="I138" s="67" t="s">
        <v>826</v>
      </c>
      <c r="J138" s="67" t="s">
        <v>2883</v>
      </c>
      <c r="K138" s="65">
        <v>1</v>
      </c>
      <c r="L138" s="65"/>
      <c r="M138" s="65"/>
      <c r="N138" s="65"/>
      <c r="O138" s="65"/>
      <c r="P138" s="65"/>
      <c r="Q138" s="65"/>
      <c r="R138" s="65"/>
      <c r="S138" s="65" t="s">
        <v>827</v>
      </c>
      <c r="T138" s="65" t="s">
        <v>828</v>
      </c>
      <c r="U138" s="65" t="s">
        <v>829</v>
      </c>
      <c r="V138" s="67" t="s">
        <v>830</v>
      </c>
    </row>
    <row r="139" spans="1:22" s="68" customFormat="1" ht="45.75" hidden="1" customHeight="1" x14ac:dyDescent="0.25">
      <c r="A139" s="65">
        <v>312</v>
      </c>
      <c r="B139" s="65">
        <v>313</v>
      </c>
      <c r="C139" s="65" t="s">
        <v>13</v>
      </c>
      <c r="D139" s="66">
        <v>789795.36427799903</v>
      </c>
      <c r="E139" s="66">
        <v>6354742.1033500005</v>
      </c>
      <c r="F139" s="65">
        <v>30202</v>
      </c>
      <c r="G139" s="65" t="s">
        <v>831</v>
      </c>
      <c r="H139" s="65" t="s">
        <v>832</v>
      </c>
      <c r="I139" s="67" t="s">
        <v>833</v>
      </c>
      <c r="J139" s="67" t="s">
        <v>3446</v>
      </c>
      <c r="K139" s="65">
        <v>1</v>
      </c>
      <c r="L139" s="65"/>
      <c r="M139" s="65"/>
      <c r="N139" s="65"/>
      <c r="O139" s="65"/>
      <c r="P139" s="65"/>
      <c r="Q139" s="65"/>
      <c r="R139" s="65"/>
      <c r="S139" s="65" t="s">
        <v>834</v>
      </c>
      <c r="T139" s="65" t="s">
        <v>835</v>
      </c>
      <c r="U139" s="65" t="s">
        <v>836</v>
      </c>
      <c r="V139" s="67" t="s">
        <v>837</v>
      </c>
    </row>
    <row r="140" spans="1:22" s="74" customFormat="1" ht="45.75" hidden="1" customHeight="1" x14ac:dyDescent="0.25">
      <c r="A140" s="73">
        <v>313</v>
      </c>
      <c r="B140" s="73">
        <v>314</v>
      </c>
      <c r="C140" s="73" t="s">
        <v>13</v>
      </c>
      <c r="D140" s="81">
        <v>787116.99528799905</v>
      </c>
      <c r="E140" s="81">
        <v>6355570.9848800004</v>
      </c>
      <c r="F140" s="73">
        <v>30037</v>
      </c>
      <c r="G140" s="73" t="s">
        <v>838</v>
      </c>
      <c r="H140" s="73" t="s">
        <v>839</v>
      </c>
      <c r="I140" s="82" t="s">
        <v>3314</v>
      </c>
      <c r="J140" s="82" t="s">
        <v>2876</v>
      </c>
      <c r="K140" s="73"/>
      <c r="L140" s="73">
        <v>1</v>
      </c>
      <c r="M140" s="73"/>
      <c r="N140" s="73">
        <v>1</v>
      </c>
      <c r="O140" s="73"/>
      <c r="P140" s="73"/>
      <c r="Q140" s="73"/>
      <c r="R140" s="73"/>
      <c r="S140" s="73" t="s">
        <v>840</v>
      </c>
      <c r="T140" s="73" t="s">
        <v>841</v>
      </c>
      <c r="U140" s="73" t="s">
        <v>842</v>
      </c>
      <c r="V140" s="82" t="s">
        <v>843</v>
      </c>
    </row>
    <row r="141" spans="1:22" s="68" customFormat="1" ht="45.75" hidden="1" customHeight="1" x14ac:dyDescent="0.25">
      <c r="A141" s="65">
        <v>327</v>
      </c>
      <c r="B141" s="65">
        <v>328</v>
      </c>
      <c r="C141" s="65" t="s">
        <v>13</v>
      </c>
      <c r="D141" s="66">
        <v>820073.26221499895</v>
      </c>
      <c r="E141" s="66">
        <v>6356631.9902499896</v>
      </c>
      <c r="F141" s="65">
        <v>30143</v>
      </c>
      <c r="G141" s="65" t="s">
        <v>844</v>
      </c>
      <c r="H141" s="65" t="s">
        <v>845</v>
      </c>
      <c r="I141" s="67" t="s">
        <v>846</v>
      </c>
      <c r="J141" s="67" t="s">
        <v>3024</v>
      </c>
      <c r="K141" s="65">
        <v>1</v>
      </c>
      <c r="L141" s="65"/>
      <c r="M141" s="65"/>
      <c r="N141" s="65"/>
      <c r="O141" s="65"/>
      <c r="P141" s="65"/>
      <c r="Q141" s="65"/>
      <c r="R141" s="65"/>
      <c r="S141" s="65" t="s">
        <v>847</v>
      </c>
      <c r="T141" s="65"/>
      <c r="U141" s="65" t="s">
        <v>848</v>
      </c>
      <c r="V141" s="65" t="s">
        <v>849</v>
      </c>
    </row>
    <row r="142" spans="1:22" s="68" customFormat="1" ht="45.75" hidden="1" customHeight="1" x14ac:dyDescent="0.25">
      <c r="A142" s="65">
        <v>331</v>
      </c>
      <c r="B142" s="65">
        <v>332</v>
      </c>
      <c r="C142" s="65" t="s">
        <v>13</v>
      </c>
      <c r="D142" s="66">
        <v>798906.06150900002</v>
      </c>
      <c r="E142" s="66">
        <v>6347785.0123300003</v>
      </c>
      <c r="F142" s="65">
        <v>30204</v>
      </c>
      <c r="G142" s="65" t="s">
        <v>850</v>
      </c>
      <c r="H142" s="65" t="s">
        <v>851</v>
      </c>
      <c r="I142" s="67" t="s">
        <v>3456</v>
      </c>
      <c r="J142" s="67" t="s">
        <v>2876</v>
      </c>
      <c r="K142" s="65">
        <v>1</v>
      </c>
      <c r="L142" s="65"/>
      <c r="M142" s="65"/>
      <c r="N142" s="65"/>
      <c r="O142" s="65"/>
      <c r="P142" s="65"/>
      <c r="Q142" s="65"/>
      <c r="R142" s="65"/>
      <c r="S142" s="65" t="s">
        <v>852</v>
      </c>
      <c r="T142" s="65"/>
      <c r="U142" s="65" t="s">
        <v>853</v>
      </c>
      <c r="V142" s="65" t="s">
        <v>854</v>
      </c>
    </row>
    <row r="143" spans="1:22" s="68" customFormat="1" ht="45.75" hidden="1" customHeight="1" x14ac:dyDescent="0.25">
      <c r="A143" s="65">
        <v>334</v>
      </c>
      <c r="B143" s="65">
        <v>335</v>
      </c>
      <c r="C143" s="65" t="s">
        <v>13</v>
      </c>
      <c r="D143" s="66">
        <v>803247.60940399906</v>
      </c>
      <c r="E143" s="66">
        <v>6351658.9689600002</v>
      </c>
      <c r="F143" s="65">
        <v>30266</v>
      </c>
      <c r="G143" s="65" t="s">
        <v>855</v>
      </c>
      <c r="H143" s="65" t="s">
        <v>856</v>
      </c>
      <c r="I143" s="67" t="s">
        <v>3517</v>
      </c>
      <c r="J143" s="67" t="s">
        <v>2876</v>
      </c>
      <c r="K143" s="65">
        <v>1</v>
      </c>
      <c r="L143" s="65"/>
      <c r="M143" s="65"/>
      <c r="N143" s="65"/>
      <c r="O143" s="65"/>
      <c r="P143" s="65"/>
      <c r="Q143" s="65"/>
      <c r="R143" s="65"/>
      <c r="S143" s="65" t="s">
        <v>857</v>
      </c>
      <c r="T143" s="65" t="s">
        <v>539</v>
      </c>
      <c r="U143" s="65" t="s">
        <v>858</v>
      </c>
      <c r="V143" s="67" t="s">
        <v>859</v>
      </c>
    </row>
    <row r="144" spans="1:22" s="68" customFormat="1" ht="45.75" hidden="1" customHeight="1" x14ac:dyDescent="0.25">
      <c r="A144" s="65">
        <v>335</v>
      </c>
      <c r="B144" s="65">
        <v>336</v>
      </c>
      <c r="C144" s="65" t="s">
        <v>13</v>
      </c>
      <c r="D144" s="66">
        <v>801851.09420100006</v>
      </c>
      <c r="E144" s="66">
        <v>6348228.5086000003</v>
      </c>
      <c r="F144" s="65">
        <v>30215</v>
      </c>
      <c r="G144" s="65" t="s">
        <v>860</v>
      </c>
      <c r="H144" s="65" t="s">
        <v>861</v>
      </c>
      <c r="I144" s="67" t="s">
        <v>3467</v>
      </c>
      <c r="J144" s="67" t="s">
        <v>2876</v>
      </c>
      <c r="K144" s="65">
        <v>1</v>
      </c>
      <c r="L144" s="65"/>
      <c r="M144" s="65"/>
      <c r="N144" s="65"/>
      <c r="O144" s="65"/>
      <c r="P144" s="65"/>
      <c r="Q144" s="65"/>
      <c r="R144" s="65"/>
      <c r="S144" s="65" t="s">
        <v>862</v>
      </c>
      <c r="T144" s="65"/>
      <c r="U144" s="65" t="s">
        <v>863</v>
      </c>
      <c r="V144" s="67" t="s">
        <v>864</v>
      </c>
    </row>
    <row r="145" spans="1:22" s="68" customFormat="1" ht="45.75" hidden="1" customHeight="1" x14ac:dyDescent="0.25">
      <c r="A145" s="65">
        <v>337</v>
      </c>
      <c r="B145" s="65">
        <v>338</v>
      </c>
      <c r="C145" s="65" t="s">
        <v>13</v>
      </c>
      <c r="D145" s="66">
        <v>795521.60098500003</v>
      </c>
      <c r="E145" s="66">
        <v>6351967.8736699903</v>
      </c>
      <c r="F145" s="65">
        <v>30227</v>
      </c>
      <c r="G145" s="65" t="s">
        <v>865</v>
      </c>
      <c r="H145" s="65" t="s">
        <v>866</v>
      </c>
      <c r="I145" s="67" t="s">
        <v>867</v>
      </c>
      <c r="J145" s="67" t="s">
        <v>2876</v>
      </c>
      <c r="K145" s="65">
        <v>1</v>
      </c>
      <c r="L145" s="65"/>
      <c r="M145" s="65"/>
      <c r="N145" s="65"/>
      <c r="O145" s="65"/>
      <c r="P145" s="65"/>
      <c r="Q145" s="65"/>
      <c r="R145" s="65"/>
      <c r="S145" s="65" t="s">
        <v>868</v>
      </c>
      <c r="T145" s="65" t="s">
        <v>869</v>
      </c>
      <c r="U145" s="65" t="s">
        <v>870</v>
      </c>
      <c r="V145" s="67" t="s">
        <v>871</v>
      </c>
    </row>
    <row r="146" spans="1:22" s="74" customFormat="1" ht="45.75" hidden="1" customHeight="1" x14ac:dyDescent="0.25">
      <c r="A146" s="73">
        <v>344</v>
      </c>
      <c r="B146" s="73">
        <v>345</v>
      </c>
      <c r="C146" s="73" t="s">
        <v>13</v>
      </c>
      <c r="D146" s="81">
        <v>834656.63280999905</v>
      </c>
      <c r="E146" s="81">
        <v>6340248.8334499896</v>
      </c>
      <c r="F146" s="73">
        <v>30081</v>
      </c>
      <c r="G146" s="73" t="s">
        <v>872</v>
      </c>
      <c r="H146" s="73" t="s">
        <v>873</v>
      </c>
      <c r="I146" s="82" t="s">
        <v>874</v>
      </c>
      <c r="J146" s="82" t="s">
        <v>2876</v>
      </c>
      <c r="K146" s="73"/>
      <c r="L146" s="73">
        <v>1</v>
      </c>
      <c r="M146" s="73"/>
      <c r="N146" s="73">
        <v>1</v>
      </c>
      <c r="O146" s="73"/>
      <c r="P146" s="73"/>
      <c r="Q146" s="73"/>
      <c r="R146" s="73"/>
      <c r="S146" s="73" t="s">
        <v>875</v>
      </c>
      <c r="T146" s="73" t="s">
        <v>876</v>
      </c>
      <c r="U146" s="73" t="s">
        <v>877</v>
      </c>
      <c r="V146" s="82" t="s">
        <v>878</v>
      </c>
    </row>
    <row r="147" spans="1:22" s="74" customFormat="1" ht="45.75" hidden="1" customHeight="1" x14ac:dyDescent="0.25">
      <c r="A147" s="73">
        <v>347</v>
      </c>
      <c r="B147" s="73">
        <v>348</v>
      </c>
      <c r="C147" s="73" t="s">
        <v>13</v>
      </c>
      <c r="D147" s="81">
        <v>803420.99109400006</v>
      </c>
      <c r="E147" s="81">
        <v>6349681.7779900003</v>
      </c>
      <c r="F147" s="73">
        <v>30218</v>
      </c>
      <c r="G147" s="73" t="s">
        <v>879</v>
      </c>
      <c r="H147" s="73" t="s">
        <v>880</v>
      </c>
      <c r="I147" s="82" t="s">
        <v>881</v>
      </c>
      <c r="J147" s="82" t="s">
        <v>2876</v>
      </c>
      <c r="K147" s="73"/>
      <c r="L147" s="73">
        <v>1</v>
      </c>
      <c r="M147" s="73"/>
      <c r="N147" s="73">
        <v>1</v>
      </c>
      <c r="O147" s="73"/>
      <c r="P147" s="73"/>
      <c r="Q147" s="73"/>
      <c r="R147" s="73"/>
      <c r="S147" s="73" t="s">
        <v>882</v>
      </c>
      <c r="T147" s="73"/>
      <c r="U147" s="73" t="s">
        <v>883</v>
      </c>
      <c r="V147" s="73" t="s">
        <v>884</v>
      </c>
    </row>
    <row r="148" spans="1:22" s="68" customFormat="1" ht="45.75" hidden="1" customHeight="1" x14ac:dyDescent="0.25">
      <c r="A148" s="65">
        <v>32</v>
      </c>
      <c r="B148" s="65">
        <v>32</v>
      </c>
      <c r="C148" s="65" t="s">
        <v>13</v>
      </c>
      <c r="D148" s="66">
        <v>728969.34997600003</v>
      </c>
      <c r="E148" s="66">
        <v>6329259.9999900004</v>
      </c>
      <c r="F148" s="65">
        <v>30074</v>
      </c>
      <c r="G148" s="65" t="s">
        <v>885</v>
      </c>
      <c r="H148" s="65" t="s">
        <v>886</v>
      </c>
      <c r="I148" s="67" t="s">
        <v>887</v>
      </c>
      <c r="J148" s="67" t="s">
        <v>3339</v>
      </c>
      <c r="K148" s="65">
        <v>1</v>
      </c>
      <c r="L148" s="65"/>
      <c r="M148" s="65"/>
      <c r="N148" s="65"/>
      <c r="O148" s="65"/>
      <c r="P148" s="65"/>
      <c r="Q148" s="65"/>
      <c r="R148" s="65"/>
      <c r="S148" s="65" t="s">
        <v>888</v>
      </c>
      <c r="T148" s="65" t="s">
        <v>889</v>
      </c>
      <c r="U148" s="65" t="s">
        <v>890</v>
      </c>
      <c r="V148" s="65" t="s">
        <v>891</v>
      </c>
    </row>
    <row r="149" spans="1:22" s="68" customFormat="1" ht="45.75" hidden="1" customHeight="1" x14ac:dyDescent="0.25">
      <c r="A149" s="65">
        <v>132</v>
      </c>
      <c r="B149" s="65">
        <v>132</v>
      </c>
      <c r="C149" s="65" t="s">
        <v>13</v>
      </c>
      <c r="D149" s="66">
        <v>723779.79819799901</v>
      </c>
      <c r="E149" s="66">
        <v>6332159.82706</v>
      </c>
      <c r="F149" s="65">
        <v>30213</v>
      </c>
      <c r="G149" s="65" t="s">
        <v>892</v>
      </c>
      <c r="H149" s="65" t="s">
        <v>893</v>
      </c>
      <c r="I149" s="67" t="s">
        <v>894</v>
      </c>
      <c r="J149" s="67" t="s">
        <v>3339</v>
      </c>
      <c r="K149" s="65">
        <v>1</v>
      </c>
      <c r="L149" s="65"/>
      <c r="M149" s="65"/>
      <c r="N149" s="65"/>
      <c r="O149" s="65"/>
      <c r="P149" s="65"/>
      <c r="Q149" s="65"/>
      <c r="R149" s="65"/>
      <c r="S149" s="65" t="s">
        <v>895</v>
      </c>
      <c r="T149" s="65" t="s">
        <v>896</v>
      </c>
      <c r="U149" s="65" t="s">
        <v>897</v>
      </c>
      <c r="V149" s="67" t="s">
        <v>898</v>
      </c>
    </row>
    <row r="150" spans="1:22" s="68" customFormat="1" ht="45.75" hidden="1" customHeight="1" x14ac:dyDescent="0.25">
      <c r="A150" s="65">
        <v>270</v>
      </c>
      <c r="B150" s="65">
        <v>271</v>
      </c>
      <c r="C150" s="65" t="s">
        <v>13</v>
      </c>
      <c r="D150" s="66">
        <v>731160.93686200003</v>
      </c>
      <c r="E150" s="66">
        <v>6331124.1147299903</v>
      </c>
      <c r="F150" s="65">
        <v>30332</v>
      </c>
      <c r="G150" s="65" t="s">
        <v>899</v>
      </c>
      <c r="H150" s="65" t="s">
        <v>3558</v>
      </c>
      <c r="I150" s="67" t="s">
        <v>3559</v>
      </c>
      <c r="J150" s="67" t="s">
        <v>3339</v>
      </c>
      <c r="K150" s="65">
        <v>1</v>
      </c>
      <c r="L150" s="65"/>
      <c r="M150" s="65"/>
      <c r="N150" s="65"/>
      <c r="O150" s="65"/>
      <c r="P150" s="65"/>
      <c r="Q150" s="65"/>
      <c r="R150" s="65"/>
      <c r="S150" s="65" t="s">
        <v>900</v>
      </c>
      <c r="T150" s="65" t="s">
        <v>901</v>
      </c>
      <c r="U150" s="65" t="s">
        <v>902</v>
      </c>
      <c r="V150" s="65" t="s">
        <v>903</v>
      </c>
    </row>
    <row r="151" spans="1:22" s="68" customFormat="1" ht="45.75" hidden="1" customHeight="1" x14ac:dyDescent="0.25">
      <c r="A151" s="65">
        <v>103</v>
      </c>
      <c r="B151" s="65">
        <v>103</v>
      </c>
      <c r="C151" s="65" t="s">
        <v>13</v>
      </c>
      <c r="D151" s="66">
        <v>798845.42968299903</v>
      </c>
      <c r="E151" s="66">
        <v>6326496.4909800002</v>
      </c>
      <c r="F151" s="65">
        <v>30285</v>
      </c>
      <c r="G151" s="65" t="s">
        <v>904</v>
      </c>
      <c r="H151" s="65" t="s">
        <v>905</v>
      </c>
      <c r="I151" s="67" t="s">
        <v>906</v>
      </c>
      <c r="J151" s="67" t="s">
        <v>3246</v>
      </c>
      <c r="K151" s="65">
        <v>1</v>
      </c>
      <c r="L151" s="65"/>
      <c r="M151" s="65"/>
      <c r="N151" s="65"/>
      <c r="O151" s="65"/>
      <c r="P151" s="65"/>
      <c r="Q151" s="65"/>
      <c r="R151" s="65"/>
      <c r="S151" s="65" t="s">
        <v>907</v>
      </c>
      <c r="T151" s="65" t="s">
        <v>908</v>
      </c>
      <c r="U151" s="132" t="s">
        <v>909</v>
      </c>
      <c r="V151" s="67" t="s">
        <v>910</v>
      </c>
    </row>
    <row r="152" spans="1:22" s="68" customFormat="1" ht="45.75" hidden="1" customHeight="1" x14ac:dyDescent="0.25">
      <c r="A152" s="65">
        <v>104</v>
      </c>
      <c r="B152" s="65">
        <v>104</v>
      </c>
      <c r="C152" s="65" t="s">
        <v>13</v>
      </c>
      <c r="D152" s="66">
        <v>818852.28142400004</v>
      </c>
      <c r="E152" s="66">
        <v>6328073.4860199904</v>
      </c>
      <c r="F152" s="65">
        <v>30301</v>
      </c>
      <c r="G152" s="65" t="s">
        <v>911</v>
      </c>
      <c r="H152" s="65" t="s">
        <v>3537</v>
      </c>
      <c r="I152" s="67" t="s">
        <v>912</v>
      </c>
      <c r="J152" s="67" t="s">
        <v>3246</v>
      </c>
      <c r="K152" s="65">
        <v>1</v>
      </c>
      <c r="L152" s="65"/>
      <c r="M152" s="65"/>
      <c r="N152" s="65"/>
      <c r="O152" s="65"/>
      <c r="P152" s="65"/>
      <c r="Q152" s="65"/>
      <c r="R152" s="65"/>
      <c r="S152" s="65" t="s">
        <v>913</v>
      </c>
      <c r="T152" s="65"/>
      <c r="U152" s="132" t="s">
        <v>914</v>
      </c>
      <c r="V152" s="67" t="s">
        <v>915</v>
      </c>
    </row>
    <row r="153" spans="1:22" s="68" customFormat="1" ht="45.75" hidden="1" customHeight="1" x14ac:dyDescent="0.25">
      <c r="A153" s="65">
        <v>5</v>
      </c>
      <c r="B153" s="65">
        <v>5</v>
      </c>
      <c r="C153" s="65" t="s">
        <v>13</v>
      </c>
      <c r="D153" s="66">
        <v>788836.41514699894</v>
      </c>
      <c r="E153" s="66">
        <v>6321850.2424799902</v>
      </c>
      <c r="F153" s="65">
        <v>30146</v>
      </c>
      <c r="G153" s="65" t="s">
        <v>916</v>
      </c>
      <c r="H153" s="65" t="s">
        <v>917</v>
      </c>
      <c r="I153" s="67" t="s">
        <v>3393</v>
      </c>
      <c r="J153" s="67" t="s">
        <v>3394</v>
      </c>
      <c r="K153" s="65">
        <v>1</v>
      </c>
      <c r="L153" s="65"/>
      <c r="M153" s="65"/>
      <c r="N153" s="65"/>
      <c r="O153" s="65"/>
      <c r="P153" s="65"/>
      <c r="Q153" s="65"/>
      <c r="R153" s="65"/>
      <c r="S153" s="65" t="s">
        <v>918</v>
      </c>
      <c r="T153" s="65" t="s">
        <v>919</v>
      </c>
      <c r="U153" s="132" t="s">
        <v>920</v>
      </c>
      <c r="V153" s="67" t="s">
        <v>921</v>
      </c>
    </row>
    <row r="154" spans="1:22" s="68" customFormat="1" ht="45.75" hidden="1" customHeight="1" x14ac:dyDescent="0.25">
      <c r="A154" s="65">
        <v>7</v>
      </c>
      <c r="B154" s="65">
        <v>7</v>
      </c>
      <c r="C154" s="65" t="s">
        <v>13</v>
      </c>
      <c r="D154" s="66">
        <v>794557.66524500004</v>
      </c>
      <c r="E154" s="66">
        <v>6332962.8887099903</v>
      </c>
      <c r="F154" s="65">
        <v>30177</v>
      </c>
      <c r="G154" s="65" t="s">
        <v>922</v>
      </c>
      <c r="H154" s="65" t="s">
        <v>923</v>
      </c>
      <c r="I154" s="67" t="s">
        <v>924</v>
      </c>
      <c r="J154" s="67" t="s">
        <v>3246</v>
      </c>
      <c r="K154" s="65">
        <v>1</v>
      </c>
      <c r="L154" s="65"/>
      <c r="M154" s="65"/>
      <c r="N154" s="65"/>
      <c r="O154" s="65"/>
      <c r="P154" s="65"/>
      <c r="Q154" s="65"/>
      <c r="R154" s="65"/>
      <c r="S154" s="65" t="s">
        <v>925</v>
      </c>
      <c r="T154" s="65" t="s">
        <v>926</v>
      </c>
      <c r="U154" s="132" t="s">
        <v>927</v>
      </c>
      <c r="V154" s="67" t="s">
        <v>928</v>
      </c>
    </row>
    <row r="155" spans="1:22" s="68" customFormat="1" ht="45.75" hidden="1" customHeight="1" x14ac:dyDescent="0.25">
      <c r="A155" s="65">
        <v>8</v>
      </c>
      <c r="B155" s="65">
        <v>8</v>
      </c>
      <c r="C155" s="65" t="s">
        <v>13</v>
      </c>
      <c r="D155" s="66">
        <v>797140.91404900001</v>
      </c>
      <c r="E155" s="66">
        <v>6318888.8822699897</v>
      </c>
      <c r="F155" s="65">
        <v>30313</v>
      </c>
      <c r="G155" s="65" t="s">
        <v>929</v>
      </c>
      <c r="H155" s="65" t="s">
        <v>930</v>
      </c>
      <c r="I155" s="67" t="s">
        <v>931</v>
      </c>
      <c r="J155" s="67" t="s">
        <v>3246</v>
      </c>
      <c r="K155" s="65">
        <v>1</v>
      </c>
      <c r="L155" s="65"/>
      <c r="M155" s="65"/>
      <c r="N155" s="65"/>
      <c r="O155" s="65"/>
      <c r="P155" s="65"/>
      <c r="Q155" s="65"/>
      <c r="R155" s="65"/>
      <c r="S155" s="65" t="s">
        <v>932</v>
      </c>
      <c r="T155" s="65" t="s">
        <v>933</v>
      </c>
      <c r="U155" s="132" t="s">
        <v>934</v>
      </c>
      <c r="V155" s="67" t="s">
        <v>935</v>
      </c>
    </row>
    <row r="156" spans="1:22" s="68" customFormat="1" ht="45.75" hidden="1" customHeight="1" x14ac:dyDescent="0.25">
      <c r="A156" s="65">
        <v>11</v>
      </c>
      <c r="B156" s="65">
        <v>11</v>
      </c>
      <c r="C156" s="65" t="s">
        <v>13</v>
      </c>
      <c r="D156" s="66">
        <v>813258.19694199902</v>
      </c>
      <c r="E156" s="66">
        <v>6335687.6218900001</v>
      </c>
      <c r="F156" s="65">
        <v>30056</v>
      </c>
      <c r="G156" s="65" t="s">
        <v>3354</v>
      </c>
      <c r="H156" s="65" t="s">
        <v>936</v>
      </c>
      <c r="I156" s="67" t="s">
        <v>3329</v>
      </c>
      <c r="J156" s="67" t="s">
        <v>2876</v>
      </c>
      <c r="K156" s="65">
        <v>1</v>
      </c>
      <c r="L156" s="65"/>
      <c r="M156" s="65"/>
      <c r="N156" s="65"/>
      <c r="O156" s="65"/>
      <c r="P156" s="65"/>
      <c r="Q156" s="65"/>
      <c r="R156" s="65"/>
      <c r="S156" s="65" t="s">
        <v>937</v>
      </c>
      <c r="T156" s="65" t="s">
        <v>938</v>
      </c>
      <c r="U156" s="65" t="s">
        <v>939</v>
      </c>
      <c r="V156" s="67" t="s">
        <v>940</v>
      </c>
    </row>
    <row r="157" spans="1:22" s="68" customFormat="1" ht="45.75" hidden="1" customHeight="1" x14ac:dyDescent="0.25">
      <c r="A157" s="65">
        <v>12</v>
      </c>
      <c r="B157" s="65">
        <v>12</v>
      </c>
      <c r="C157" s="65" t="s">
        <v>13</v>
      </c>
      <c r="D157" s="66">
        <v>814391.79876599903</v>
      </c>
      <c r="E157" s="66">
        <v>6313511.2907499904</v>
      </c>
      <c r="F157" s="65">
        <v>30206</v>
      </c>
      <c r="G157" s="65" t="s">
        <v>941</v>
      </c>
      <c r="H157" s="65" t="s">
        <v>942</v>
      </c>
      <c r="I157" s="67" t="s">
        <v>3459</v>
      </c>
      <c r="J157" s="67" t="s">
        <v>3246</v>
      </c>
      <c r="K157" s="65">
        <v>1</v>
      </c>
      <c r="L157" s="65"/>
      <c r="M157" s="65"/>
      <c r="N157" s="65"/>
      <c r="O157" s="65"/>
      <c r="P157" s="65"/>
      <c r="Q157" s="65"/>
      <c r="R157" s="65"/>
      <c r="S157" s="65" t="s">
        <v>943</v>
      </c>
      <c r="T157" s="65" t="s">
        <v>944</v>
      </c>
      <c r="U157" s="132" t="s">
        <v>945</v>
      </c>
      <c r="V157" s="65" t="s">
        <v>946</v>
      </c>
    </row>
    <row r="158" spans="1:22" s="68" customFormat="1" ht="45.75" hidden="1" customHeight="1" x14ac:dyDescent="0.25">
      <c r="A158" s="65">
        <v>13</v>
      </c>
      <c r="B158" s="65">
        <v>13</v>
      </c>
      <c r="C158" s="65" t="s">
        <v>13</v>
      </c>
      <c r="D158" s="66">
        <v>785823.60256799904</v>
      </c>
      <c r="E158" s="66">
        <v>6322152.0860099904</v>
      </c>
      <c r="F158" s="65">
        <v>30267</v>
      </c>
      <c r="G158" s="65" t="s">
        <v>947</v>
      </c>
      <c r="H158" s="65" t="s">
        <v>3515</v>
      </c>
      <c r="I158" s="67" t="s">
        <v>948</v>
      </c>
      <c r="J158" s="67" t="s">
        <v>2866</v>
      </c>
      <c r="K158" s="65">
        <v>1</v>
      </c>
      <c r="L158" s="65"/>
      <c r="M158" s="65"/>
      <c r="N158" s="65"/>
      <c r="O158" s="65"/>
      <c r="P158" s="65"/>
      <c r="Q158" s="65"/>
      <c r="R158" s="65"/>
      <c r="S158" s="65" t="s">
        <v>949</v>
      </c>
      <c r="T158" s="65" t="s">
        <v>950</v>
      </c>
      <c r="U158" s="65" t="s">
        <v>951</v>
      </c>
      <c r="V158" s="65" t="s">
        <v>952</v>
      </c>
    </row>
    <row r="159" spans="1:22" s="63" customFormat="1" ht="45.75" hidden="1" customHeight="1" x14ac:dyDescent="0.25">
      <c r="A159" s="62">
        <v>14</v>
      </c>
      <c r="B159" s="62">
        <v>14</v>
      </c>
      <c r="C159" s="62" t="s">
        <v>13</v>
      </c>
      <c r="D159" s="84">
        <v>825586.39690399903</v>
      </c>
      <c r="E159" s="84">
        <v>6316855.2607599897</v>
      </c>
      <c r="F159" s="62">
        <v>30212</v>
      </c>
      <c r="G159" s="62" t="s">
        <v>953</v>
      </c>
      <c r="H159" s="62" t="s">
        <v>954</v>
      </c>
      <c r="I159" s="85" t="s">
        <v>955</v>
      </c>
      <c r="J159" s="85" t="s">
        <v>3246</v>
      </c>
      <c r="K159" s="62"/>
      <c r="L159" s="62">
        <v>1</v>
      </c>
      <c r="M159" s="62"/>
      <c r="N159" s="62"/>
      <c r="O159" s="62">
        <v>1</v>
      </c>
      <c r="P159" s="62"/>
      <c r="Q159" s="62"/>
      <c r="R159" s="62"/>
      <c r="S159" s="62" t="s">
        <v>956</v>
      </c>
      <c r="T159" s="62" t="s">
        <v>957</v>
      </c>
      <c r="U159" s="62" t="s">
        <v>958</v>
      </c>
      <c r="V159" s="85" t="s">
        <v>959</v>
      </c>
    </row>
    <row r="160" spans="1:22" s="52" customFormat="1" ht="45.75" hidden="1" customHeight="1" x14ac:dyDescent="0.25">
      <c r="A160" s="49">
        <v>15</v>
      </c>
      <c r="B160" s="49">
        <v>15</v>
      </c>
      <c r="C160" s="49" t="s">
        <v>13</v>
      </c>
      <c r="D160" s="50">
        <v>808652.19995100005</v>
      </c>
      <c r="E160" s="50">
        <v>6327587.0065400004</v>
      </c>
      <c r="F160" s="49">
        <v>30319</v>
      </c>
      <c r="G160" s="49" t="s">
        <v>960</v>
      </c>
      <c r="H160" s="49" t="s">
        <v>961</v>
      </c>
      <c r="I160" s="51" t="s">
        <v>3550</v>
      </c>
      <c r="J160" s="51" t="s">
        <v>3246</v>
      </c>
      <c r="K160" s="49"/>
      <c r="L160" s="49">
        <v>1</v>
      </c>
      <c r="M160" s="49"/>
      <c r="N160" s="49"/>
      <c r="O160" s="49"/>
      <c r="P160" s="49"/>
      <c r="Q160" s="49"/>
      <c r="R160" s="49">
        <v>1</v>
      </c>
      <c r="S160" s="49" t="s">
        <v>962</v>
      </c>
      <c r="T160" s="49" t="s">
        <v>963</v>
      </c>
      <c r="U160" s="49" t="s">
        <v>964</v>
      </c>
      <c r="V160" s="51" t="s">
        <v>965</v>
      </c>
    </row>
    <row r="161" spans="1:22" s="68" customFormat="1" ht="45.75" hidden="1" customHeight="1" x14ac:dyDescent="0.25">
      <c r="A161" s="65">
        <v>19</v>
      </c>
      <c r="B161" s="65">
        <v>19</v>
      </c>
      <c r="C161" s="65" t="s">
        <v>13</v>
      </c>
      <c r="D161" s="66">
        <v>784481.16459299903</v>
      </c>
      <c r="E161" s="66">
        <v>6320781.2297</v>
      </c>
      <c r="F161" s="65">
        <v>30065</v>
      </c>
      <c r="G161" s="65" t="s">
        <v>966</v>
      </c>
      <c r="H161" s="65" t="s">
        <v>967</v>
      </c>
      <c r="I161" s="67" t="s">
        <v>3337</v>
      </c>
      <c r="J161" s="67" t="s">
        <v>2866</v>
      </c>
      <c r="K161" s="65">
        <v>1</v>
      </c>
      <c r="L161" s="65"/>
      <c r="M161" s="65"/>
      <c r="N161" s="65"/>
      <c r="O161" s="65"/>
      <c r="P161" s="65"/>
      <c r="Q161" s="65"/>
      <c r="R161" s="65"/>
      <c r="S161" s="65" t="s">
        <v>968</v>
      </c>
      <c r="T161" s="65"/>
      <c r="U161" s="65" t="s">
        <v>969</v>
      </c>
      <c r="V161" s="65" t="s">
        <v>970</v>
      </c>
    </row>
    <row r="162" spans="1:22" s="68" customFormat="1" ht="45.75" hidden="1" customHeight="1" x14ac:dyDescent="0.25">
      <c r="A162" s="65">
        <v>29</v>
      </c>
      <c r="B162" s="65">
        <v>29</v>
      </c>
      <c r="C162" s="65" t="s">
        <v>13</v>
      </c>
      <c r="D162" s="66">
        <v>809304.49062900001</v>
      </c>
      <c r="E162" s="66">
        <v>6332672.9122599903</v>
      </c>
      <c r="F162" s="65">
        <v>30035</v>
      </c>
      <c r="G162" s="65" t="s">
        <v>971</v>
      </c>
      <c r="H162" s="65" t="s">
        <v>972</v>
      </c>
      <c r="I162" s="67" t="s">
        <v>3310</v>
      </c>
      <c r="J162" s="67" t="s">
        <v>3246</v>
      </c>
      <c r="K162" s="65">
        <v>1</v>
      </c>
      <c r="L162" s="65"/>
      <c r="M162" s="65"/>
      <c r="N162" s="65"/>
      <c r="O162" s="65"/>
      <c r="P162" s="65"/>
      <c r="Q162" s="65"/>
      <c r="R162" s="65"/>
      <c r="S162" s="65" t="s">
        <v>487</v>
      </c>
      <c r="T162" s="65" t="s">
        <v>487</v>
      </c>
      <c r="U162" s="132" t="s">
        <v>973</v>
      </c>
      <c r="V162" s="67" t="s">
        <v>974</v>
      </c>
    </row>
    <row r="163" spans="1:22" s="68" customFormat="1" ht="45.75" hidden="1" customHeight="1" x14ac:dyDescent="0.25">
      <c r="A163" s="65">
        <v>39</v>
      </c>
      <c r="B163" s="65">
        <v>39</v>
      </c>
      <c r="C163" s="65" t="s">
        <v>13</v>
      </c>
      <c r="D163" s="66">
        <v>797561.73263800004</v>
      </c>
      <c r="E163" s="66">
        <v>6311631.1705799904</v>
      </c>
      <c r="F163" s="65">
        <v>30122</v>
      </c>
      <c r="G163" s="65" t="s">
        <v>975</v>
      </c>
      <c r="H163" s="65" t="s">
        <v>976</v>
      </c>
      <c r="I163" s="67" t="s">
        <v>977</v>
      </c>
      <c r="J163" s="67" t="s">
        <v>3246</v>
      </c>
      <c r="K163" s="65">
        <v>1</v>
      </c>
      <c r="L163" s="65"/>
      <c r="M163" s="65"/>
      <c r="N163" s="65"/>
      <c r="O163" s="65"/>
      <c r="P163" s="65"/>
      <c r="Q163" s="65"/>
      <c r="R163" s="65"/>
      <c r="S163" s="65" t="s">
        <v>978</v>
      </c>
      <c r="T163" s="65"/>
      <c r="U163" s="132" t="s">
        <v>979</v>
      </c>
      <c r="V163" s="65" t="s">
        <v>980</v>
      </c>
    </row>
    <row r="164" spans="1:22" s="68" customFormat="1" ht="45.75" hidden="1" customHeight="1" x14ac:dyDescent="0.25">
      <c r="A164" s="65">
        <v>40</v>
      </c>
      <c r="B164" s="65">
        <v>40</v>
      </c>
      <c r="C164" s="65" t="s">
        <v>13</v>
      </c>
      <c r="D164" s="66">
        <v>826590.32246000005</v>
      </c>
      <c r="E164" s="66">
        <v>6328083.3239299897</v>
      </c>
      <c r="F164" s="65">
        <v>30207</v>
      </c>
      <c r="G164" s="65" t="s">
        <v>981</v>
      </c>
      <c r="H164" s="65" t="s">
        <v>982</v>
      </c>
      <c r="I164" s="67" t="s">
        <v>3460</v>
      </c>
      <c r="J164" s="67" t="s">
        <v>3246</v>
      </c>
      <c r="K164" s="65">
        <v>1</v>
      </c>
      <c r="L164" s="65"/>
      <c r="M164" s="65"/>
      <c r="N164" s="65"/>
      <c r="O164" s="65"/>
      <c r="P164" s="65"/>
      <c r="Q164" s="65"/>
      <c r="R164" s="65"/>
      <c r="S164" s="65" t="s">
        <v>983</v>
      </c>
      <c r="T164" s="65" t="s">
        <v>984</v>
      </c>
      <c r="U164" s="132" t="s">
        <v>985</v>
      </c>
      <c r="V164" s="65" t="s">
        <v>986</v>
      </c>
    </row>
    <row r="165" spans="1:22" s="74" customFormat="1" ht="45.75" hidden="1" customHeight="1" x14ac:dyDescent="0.25">
      <c r="A165" s="73">
        <v>41</v>
      </c>
      <c r="B165" s="73">
        <v>41</v>
      </c>
      <c r="C165" s="73" t="s">
        <v>13</v>
      </c>
      <c r="D165" s="81">
        <v>792840.08697399904</v>
      </c>
      <c r="E165" s="81">
        <v>6325786.3167599896</v>
      </c>
      <c r="F165" s="73">
        <v>30188</v>
      </c>
      <c r="G165" s="73" t="s">
        <v>987</v>
      </c>
      <c r="H165" s="73" t="s">
        <v>988</v>
      </c>
      <c r="I165" s="82" t="s">
        <v>989</v>
      </c>
      <c r="J165" s="82" t="s">
        <v>3246</v>
      </c>
      <c r="K165" s="73"/>
      <c r="L165" s="73">
        <v>1</v>
      </c>
      <c r="M165" s="73"/>
      <c r="N165" s="73">
        <v>1</v>
      </c>
      <c r="O165" s="73"/>
      <c r="P165" s="73"/>
      <c r="Q165" s="73"/>
      <c r="R165" s="73"/>
      <c r="S165" s="73" t="s">
        <v>990</v>
      </c>
      <c r="T165" s="73" t="s">
        <v>991</v>
      </c>
      <c r="U165" s="73" t="s">
        <v>992</v>
      </c>
      <c r="V165" s="73" t="s">
        <v>993</v>
      </c>
    </row>
    <row r="166" spans="1:22" s="68" customFormat="1" ht="45.75" hidden="1" customHeight="1" x14ac:dyDescent="0.25">
      <c r="A166" s="65">
        <v>43</v>
      </c>
      <c r="B166" s="65">
        <v>43</v>
      </c>
      <c r="C166" s="65" t="s">
        <v>13</v>
      </c>
      <c r="D166" s="66">
        <v>792175.84560200002</v>
      </c>
      <c r="E166" s="66">
        <v>6316025.0923199896</v>
      </c>
      <c r="F166" s="65">
        <v>30354</v>
      </c>
      <c r="G166" s="65" t="s">
        <v>994</v>
      </c>
      <c r="H166" s="65" t="s">
        <v>995</v>
      </c>
      <c r="I166" s="67" t="s">
        <v>996</v>
      </c>
      <c r="J166" s="67" t="s">
        <v>3246</v>
      </c>
      <c r="K166" s="65">
        <v>1</v>
      </c>
      <c r="L166" s="65"/>
      <c r="M166" s="65"/>
      <c r="N166" s="65"/>
      <c r="O166" s="65"/>
      <c r="P166" s="65"/>
      <c r="Q166" s="65"/>
      <c r="R166" s="65"/>
      <c r="S166" s="65" t="s">
        <v>997</v>
      </c>
      <c r="T166" s="65"/>
      <c r="U166" s="132" t="s">
        <v>998</v>
      </c>
      <c r="V166" s="67" t="s">
        <v>999</v>
      </c>
    </row>
    <row r="167" spans="1:22" s="68" customFormat="1" ht="45.75" customHeight="1" x14ac:dyDescent="0.25">
      <c r="A167" s="65">
        <v>44</v>
      </c>
      <c r="B167" s="65">
        <v>44</v>
      </c>
      <c r="C167" s="65" t="s">
        <v>13</v>
      </c>
      <c r="D167" s="66">
        <v>819793.28777699894</v>
      </c>
      <c r="E167" s="66">
        <v>6310344.5469000004</v>
      </c>
      <c r="F167" s="65">
        <v>30039</v>
      </c>
      <c r="G167" s="65" t="s">
        <v>1000</v>
      </c>
      <c r="H167" s="65" t="s">
        <v>1001</v>
      </c>
      <c r="I167" s="67" t="s">
        <v>1002</v>
      </c>
      <c r="J167" s="67" t="s">
        <v>2869</v>
      </c>
      <c r="K167" s="65">
        <v>1</v>
      </c>
      <c r="L167" s="65"/>
      <c r="M167" s="65"/>
      <c r="N167" s="65"/>
      <c r="O167" s="65"/>
      <c r="P167" s="65"/>
      <c r="Q167" s="65"/>
      <c r="R167" s="65"/>
      <c r="S167" s="65" t="s">
        <v>1003</v>
      </c>
      <c r="T167" s="65" t="s">
        <v>1004</v>
      </c>
      <c r="U167" s="65" t="s">
        <v>1005</v>
      </c>
      <c r="V167" s="65" t="s">
        <v>1006</v>
      </c>
    </row>
    <row r="168" spans="1:22" s="68" customFormat="1" ht="45.75" hidden="1" customHeight="1" x14ac:dyDescent="0.25">
      <c r="A168" s="65">
        <v>47</v>
      </c>
      <c r="B168" s="65">
        <v>47</v>
      </c>
      <c r="C168" s="65" t="s">
        <v>13</v>
      </c>
      <c r="D168" s="66">
        <v>806140.59195000003</v>
      </c>
      <c r="E168" s="66">
        <v>6316176.3270699903</v>
      </c>
      <c r="F168" s="65">
        <v>30228</v>
      </c>
      <c r="G168" s="65" t="s">
        <v>1007</v>
      </c>
      <c r="H168" s="65" t="s">
        <v>1008</v>
      </c>
      <c r="I168" s="67" t="s">
        <v>1009</v>
      </c>
      <c r="J168" s="67" t="s">
        <v>3246</v>
      </c>
      <c r="K168" s="65">
        <v>1</v>
      </c>
      <c r="L168" s="65"/>
      <c r="M168" s="65"/>
      <c r="N168" s="65"/>
      <c r="O168" s="65"/>
      <c r="P168" s="65"/>
      <c r="Q168" s="65"/>
      <c r="R168" s="65"/>
      <c r="S168" s="65" t="s">
        <v>1010</v>
      </c>
      <c r="T168" s="65" t="s">
        <v>1011</v>
      </c>
      <c r="U168" s="132" t="s">
        <v>1012</v>
      </c>
      <c r="V168" s="65" t="s">
        <v>1013</v>
      </c>
    </row>
    <row r="169" spans="1:22" s="68" customFormat="1" ht="45.75" hidden="1" customHeight="1" x14ac:dyDescent="0.25">
      <c r="A169" s="65">
        <v>51</v>
      </c>
      <c r="B169" s="65">
        <v>51</v>
      </c>
      <c r="C169" s="65" t="s">
        <v>13</v>
      </c>
      <c r="D169" s="66">
        <v>793988.57164099906</v>
      </c>
      <c r="E169" s="66">
        <v>6335814.2803400001</v>
      </c>
      <c r="F169" s="65">
        <v>30173</v>
      </c>
      <c r="G169" s="65" t="s">
        <v>1014</v>
      </c>
      <c r="H169" s="65" t="s">
        <v>3421</v>
      </c>
      <c r="I169" s="67" t="s">
        <v>3419</v>
      </c>
      <c r="J169" s="67" t="s">
        <v>3246</v>
      </c>
      <c r="K169" s="65">
        <v>1</v>
      </c>
      <c r="L169" s="65"/>
      <c r="M169" s="65"/>
      <c r="N169" s="65"/>
      <c r="O169" s="65"/>
      <c r="P169" s="65"/>
      <c r="Q169" s="65"/>
      <c r="R169" s="65"/>
      <c r="S169" s="65" t="s">
        <v>1015</v>
      </c>
      <c r="T169" s="65" t="s">
        <v>1016</v>
      </c>
      <c r="U169" s="132" t="s">
        <v>1017</v>
      </c>
      <c r="V169" s="65" t="s">
        <v>1018</v>
      </c>
    </row>
    <row r="170" spans="1:22" s="68" customFormat="1" ht="45.75" hidden="1" customHeight="1" x14ac:dyDescent="0.25">
      <c r="A170" s="65">
        <v>53</v>
      </c>
      <c r="B170" s="65">
        <v>53</v>
      </c>
      <c r="C170" s="65" t="s">
        <v>13</v>
      </c>
      <c r="D170" s="66">
        <v>818852.28142400004</v>
      </c>
      <c r="E170" s="66">
        <v>6328073.4860199904</v>
      </c>
      <c r="F170" s="65">
        <v>30262</v>
      </c>
      <c r="G170" s="65" t="s">
        <v>1019</v>
      </c>
      <c r="H170" s="65" t="s">
        <v>1020</v>
      </c>
      <c r="I170" s="67" t="s">
        <v>1021</v>
      </c>
      <c r="J170" s="67" t="s">
        <v>3246</v>
      </c>
      <c r="K170" s="65">
        <v>1</v>
      </c>
      <c r="L170" s="65"/>
      <c r="M170" s="65"/>
      <c r="N170" s="65"/>
      <c r="O170" s="65"/>
      <c r="P170" s="65"/>
      <c r="Q170" s="65"/>
      <c r="R170" s="65"/>
      <c r="S170" s="65" t="s">
        <v>1022</v>
      </c>
      <c r="T170" s="65"/>
      <c r="U170" s="132" t="s">
        <v>1023</v>
      </c>
      <c r="V170" s="67" t="s">
        <v>1024</v>
      </c>
    </row>
    <row r="171" spans="1:22" s="68" customFormat="1" ht="45.75" hidden="1" customHeight="1" x14ac:dyDescent="0.25">
      <c r="A171" s="65">
        <v>56</v>
      </c>
      <c r="B171" s="65">
        <v>56</v>
      </c>
      <c r="C171" s="65" t="s">
        <v>13</v>
      </c>
      <c r="D171" s="66">
        <v>795926.71324499894</v>
      </c>
      <c r="E171" s="66">
        <v>6312912.9045599904</v>
      </c>
      <c r="F171" s="65">
        <v>30112</v>
      </c>
      <c r="G171" s="65" t="s">
        <v>1025</v>
      </c>
      <c r="H171" s="65" t="s">
        <v>1026</v>
      </c>
      <c r="I171" s="67" t="s">
        <v>1027</v>
      </c>
      <c r="J171" s="67" t="s">
        <v>3246</v>
      </c>
      <c r="K171" s="65">
        <v>1</v>
      </c>
      <c r="L171" s="65"/>
      <c r="M171" s="65"/>
      <c r="N171" s="65"/>
      <c r="O171" s="65"/>
      <c r="P171" s="65"/>
      <c r="Q171" s="65"/>
      <c r="R171" s="65"/>
      <c r="S171" s="65" t="s">
        <v>1028</v>
      </c>
      <c r="T171" s="65" t="s">
        <v>1029</v>
      </c>
      <c r="U171" s="132" t="s">
        <v>1030</v>
      </c>
      <c r="V171" s="65" t="s">
        <v>1031</v>
      </c>
    </row>
    <row r="172" spans="1:22" s="68" customFormat="1" ht="45.75" hidden="1" customHeight="1" x14ac:dyDescent="0.25">
      <c r="A172" s="65">
        <v>62</v>
      </c>
      <c r="B172" s="65">
        <v>62</v>
      </c>
      <c r="C172" s="65" t="s">
        <v>13</v>
      </c>
      <c r="D172" s="66">
        <v>813870.79619999905</v>
      </c>
      <c r="E172" s="66">
        <v>6324858.0458800001</v>
      </c>
      <c r="F172" s="65">
        <v>30334</v>
      </c>
      <c r="G172" s="65" t="s">
        <v>1032</v>
      </c>
      <c r="H172" s="65" t="s">
        <v>1033</v>
      </c>
      <c r="I172" s="67" t="s">
        <v>3563</v>
      </c>
      <c r="J172" s="67" t="s">
        <v>3246</v>
      </c>
      <c r="K172" s="65">
        <v>1</v>
      </c>
      <c r="L172" s="65"/>
      <c r="M172" s="65"/>
      <c r="N172" s="65"/>
      <c r="O172" s="65"/>
      <c r="P172" s="65"/>
      <c r="Q172" s="65"/>
      <c r="R172" s="65"/>
      <c r="S172" s="65" t="s">
        <v>1034</v>
      </c>
      <c r="T172" s="65" t="s">
        <v>1035</v>
      </c>
      <c r="U172" s="132" t="s">
        <v>1036</v>
      </c>
      <c r="V172" s="67" t="s">
        <v>1037</v>
      </c>
    </row>
    <row r="173" spans="1:22" s="68" customFormat="1" ht="45.75" hidden="1" customHeight="1" x14ac:dyDescent="0.25">
      <c r="A173" s="65">
        <v>63</v>
      </c>
      <c r="B173" s="65">
        <v>63</v>
      </c>
      <c r="C173" s="65" t="s">
        <v>13</v>
      </c>
      <c r="D173" s="66">
        <v>788238.19437599904</v>
      </c>
      <c r="E173" s="66">
        <v>6309758.93616</v>
      </c>
      <c r="F173" s="65">
        <v>30098</v>
      </c>
      <c r="G173" s="65" t="s">
        <v>1038</v>
      </c>
      <c r="H173" s="65" t="s">
        <v>1039</v>
      </c>
      <c r="I173" s="67" t="s">
        <v>1040</v>
      </c>
      <c r="J173" s="67" t="s">
        <v>2866</v>
      </c>
      <c r="K173" s="65">
        <v>1</v>
      </c>
      <c r="L173" s="65"/>
      <c r="M173" s="65"/>
      <c r="N173" s="65"/>
      <c r="O173" s="65"/>
      <c r="P173" s="65"/>
      <c r="Q173" s="65"/>
      <c r="R173" s="65"/>
      <c r="S173" s="65" t="s">
        <v>1041</v>
      </c>
      <c r="T173" s="65" t="s">
        <v>1041</v>
      </c>
      <c r="U173" s="65" t="s">
        <v>1042</v>
      </c>
      <c r="V173" s="67" t="s">
        <v>1043</v>
      </c>
    </row>
    <row r="174" spans="1:22" s="74" customFormat="1" ht="45.75" hidden="1" customHeight="1" x14ac:dyDescent="0.25">
      <c r="A174" s="73">
        <v>65</v>
      </c>
      <c r="B174" s="73">
        <v>65</v>
      </c>
      <c r="C174" s="73" t="s">
        <v>13</v>
      </c>
      <c r="D174" s="81">
        <v>829076.43184800004</v>
      </c>
      <c r="E174" s="81">
        <v>6307360.9736200003</v>
      </c>
      <c r="F174" s="73">
        <v>30089</v>
      </c>
      <c r="G174" s="73" t="s">
        <v>1044</v>
      </c>
      <c r="H174" s="73" t="s">
        <v>1045</v>
      </c>
      <c r="I174" s="82" t="s">
        <v>1046</v>
      </c>
      <c r="J174" s="82" t="s">
        <v>3292</v>
      </c>
      <c r="K174" s="73"/>
      <c r="L174" s="73">
        <v>1</v>
      </c>
      <c r="M174" s="73"/>
      <c r="N174" s="73">
        <v>1</v>
      </c>
      <c r="O174" s="73"/>
      <c r="P174" s="73"/>
      <c r="Q174" s="73"/>
      <c r="R174" s="73"/>
      <c r="S174" s="73" t="s">
        <v>1047</v>
      </c>
      <c r="T174" s="73" t="s">
        <v>1048</v>
      </c>
      <c r="U174" s="73" t="s">
        <v>1049</v>
      </c>
      <c r="V174" s="82" t="s">
        <v>1050</v>
      </c>
    </row>
    <row r="175" spans="1:22" s="68" customFormat="1" ht="45.75" hidden="1" customHeight="1" x14ac:dyDescent="0.25">
      <c r="A175" s="65">
        <v>66</v>
      </c>
      <c r="B175" s="65">
        <v>66</v>
      </c>
      <c r="C175" s="65" t="s">
        <v>13</v>
      </c>
      <c r="D175" s="66">
        <v>798430.45313200005</v>
      </c>
      <c r="E175" s="66">
        <v>6320972.66567</v>
      </c>
      <c r="F175" s="65">
        <v>30184</v>
      </c>
      <c r="G175" s="65" t="s">
        <v>1051</v>
      </c>
      <c r="H175" s="65" t="s">
        <v>3437</v>
      </c>
      <c r="I175" s="67" t="s">
        <v>1052</v>
      </c>
      <c r="J175" s="67" t="s">
        <v>3246</v>
      </c>
      <c r="K175" s="65">
        <v>1</v>
      </c>
      <c r="L175" s="65"/>
      <c r="M175" s="65"/>
      <c r="N175" s="65"/>
      <c r="O175" s="65"/>
      <c r="P175" s="65"/>
      <c r="Q175" s="65"/>
      <c r="R175" s="65"/>
      <c r="S175" s="65" t="s">
        <v>1053</v>
      </c>
      <c r="T175" s="65" t="s">
        <v>1054</v>
      </c>
      <c r="U175" s="132" t="s">
        <v>1055</v>
      </c>
      <c r="V175" s="67" t="s">
        <v>1056</v>
      </c>
    </row>
    <row r="176" spans="1:22" s="63" customFormat="1" ht="45.75" hidden="1" customHeight="1" x14ac:dyDescent="0.25">
      <c r="A176" s="62">
        <v>71</v>
      </c>
      <c r="B176" s="62">
        <v>71</v>
      </c>
      <c r="C176" s="62" t="s">
        <v>13</v>
      </c>
      <c r="D176" s="84">
        <v>826597.19970400003</v>
      </c>
      <c r="E176" s="84">
        <v>6324347.9534499897</v>
      </c>
      <c r="F176" s="62">
        <v>30340</v>
      </c>
      <c r="G176" s="62" t="s">
        <v>1057</v>
      </c>
      <c r="H176" s="62" t="s">
        <v>1058</v>
      </c>
      <c r="I176" s="85" t="s">
        <v>3566</v>
      </c>
      <c r="J176" s="85" t="s">
        <v>3246</v>
      </c>
      <c r="K176" s="62"/>
      <c r="L176" s="62">
        <v>1</v>
      </c>
      <c r="M176" s="62"/>
      <c r="N176" s="62"/>
      <c r="O176" s="62">
        <v>1</v>
      </c>
      <c r="P176" s="62"/>
      <c r="Q176" s="62"/>
      <c r="R176" s="62"/>
      <c r="S176" s="62" t="s">
        <v>1059</v>
      </c>
      <c r="T176" s="62" t="s">
        <v>1060</v>
      </c>
      <c r="U176" s="62" t="s">
        <v>1061</v>
      </c>
      <c r="V176" s="85" t="s">
        <v>1062</v>
      </c>
    </row>
    <row r="177" spans="1:22" s="52" customFormat="1" ht="45.75" hidden="1" customHeight="1" x14ac:dyDescent="0.25">
      <c r="A177" s="49">
        <v>73</v>
      </c>
      <c r="B177" s="49">
        <v>73</v>
      </c>
      <c r="C177" s="49" t="s">
        <v>13</v>
      </c>
      <c r="D177" s="50">
        <v>821827.28469400003</v>
      </c>
      <c r="E177" s="50">
        <v>6336189.9130600002</v>
      </c>
      <c r="F177" s="49">
        <v>30076</v>
      </c>
      <c r="G177" s="49" t="s">
        <v>1063</v>
      </c>
      <c r="H177" s="49" t="s">
        <v>1064</v>
      </c>
      <c r="I177" s="51" t="s">
        <v>1065</v>
      </c>
      <c r="J177" s="51" t="s">
        <v>2876</v>
      </c>
      <c r="K177" s="49"/>
      <c r="L177" s="49">
        <v>1</v>
      </c>
      <c r="M177" s="49"/>
      <c r="N177" s="49"/>
      <c r="O177" s="49"/>
      <c r="P177" s="49"/>
      <c r="Q177" s="49"/>
      <c r="R177" s="49">
        <v>1</v>
      </c>
      <c r="S177" s="49" t="s">
        <v>1066</v>
      </c>
      <c r="T177" s="49" t="s">
        <v>1067</v>
      </c>
      <c r="U177" s="49" t="s">
        <v>1068</v>
      </c>
      <c r="V177" s="49" t="s">
        <v>1069</v>
      </c>
    </row>
    <row r="178" spans="1:22" s="52" customFormat="1" ht="45.75" hidden="1" customHeight="1" x14ac:dyDescent="0.25">
      <c r="A178" s="49">
        <v>158</v>
      </c>
      <c r="B178" s="49">
        <v>158</v>
      </c>
      <c r="C178" s="49" t="s">
        <v>13</v>
      </c>
      <c r="D178" s="50">
        <v>748208.98775199906</v>
      </c>
      <c r="E178" s="50">
        <v>6319232.0034199897</v>
      </c>
      <c r="F178" s="49">
        <v>30026</v>
      </c>
      <c r="G178" s="49" t="s">
        <v>1070</v>
      </c>
      <c r="H178" s="49" t="s">
        <v>1071</v>
      </c>
      <c r="I178" s="51" t="s">
        <v>3303</v>
      </c>
      <c r="J178" s="51" t="s">
        <v>2891</v>
      </c>
      <c r="K178" s="49"/>
      <c r="L178" s="49">
        <v>1</v>
      </c>
      <c r="M178" s="49"/>
      <c r="N178" s="49"/>
      <c r="O178" s="49"/>
      <c r="P178" s="49"/>
      <c r="Q178" s="49"/>
      <c r="R178" s="49">
        <v>1</v>
      </c>
      <c r="S178" s="49" t="s">
        <v>1072</v>
      </c>
      <c r="T178" s="49" t="s">
        <v>1073</v>
      </c>
      <c r="U178" s="49" t="s">
        <v>1074</v>
      </c>
      <c r="V178" s="49" t="s">
        <v>1075</v>
      </c>
    </row>
    <row r="179" spans="1:22" s="68" customFormat="1" ht="45.75" hidden="1" customHeight="1" x14ac:dyDescent="0.25">
      <c r="A179" s="65">
        <v>74</v>
      </c>
      <c r="B179" s="65">
        <v>74</v>
      </c>
      <c r="C179" s="65" t="s">
        <v>13</v>
      </c>
      <c r="D179" s="66">
        <v>824621.59006399906</v>
      </c>
      <c r="E179" s="66">
        <v>6335020.8827999895</v>
      </c>
      <c r="F179" s="65">
        <v>30292</v>
      </c>
      <c r="G179" s="65" t="s">
        <v>1076</v>
      </c>
      <c r="H179" s="65" t="s">
        <v>1077</v>
      </c>
      <c r="I179" s="67" t="s">
        <v>1078</v>
      </c>
      <c r="J179" s="67" t="s">
        <v>2876</v>
      </c>
      <c r="K179" s="65">
        <v>1</v>
      </c>
      <c r="L179" s="65"/>
      <c r="M179" s="65"/>
      <c r="N179" s="65"/>
      <c r="O179" s="65"/>
      <c r="P179" s="65"/>
      <c r="Q179" s="65"/>
      <c r="R179" s="65"/>
      <c r="S179" s="65" t="s">
        <v>1079</v>
      </c>
      <c r="T179" s="65" t="s">
        <v>1080</v>
      </c>
      <c r="U179" s="65" t="s">
        <v>1081</v>
      </c>
      <c r="V179" s="67" t="s">
        <v>1082</v>
      </c>
    </row>
    <row r="180" spans="1:22" s="68" customFormat="1" ht="45.75" hidden="1" customHeight="1" x14ac:dyDescent="0.25">
      <c r="A180" s="65">
        <v>77</v>
      </c>
      <c r="B180" s="65">
        <v>77</v>
      </c>
      <c r="C180" s="65" t="s">
        <v>13</v>
      </c>
      <c r="D180" s="66">
        <v>799257.08611899905</v>
      </c>
      <c r="E180" s="66">
        <v>6315470.1395399896</v>
      </c>
      <c r="F180" s="65">
        <v>30224</v>
      </c>
      <c r="G180" s="65" t="s">
        <v>3476</v>
      </c>
      <c r="H180" s="65" t="s">
        <v>1083</v>
      </c>
      <c r="I180" s="67" t="s">
        <v>3475</v>
      </c>
      <c r="J180" s="67" t="s">
        <v>3246</v>
      </c>
      <c r="K180" s="65">
        <v>1</v>
      </c>
      <c r="L180" s="65"/>
      <c r="M180" s="65"/>
      <c r="N180" s="65"/>
      <c r="O180" s="65"/>
      <c r="P180" s="65"/>
      <c r="Q180" s="65"/>
      <c r="R180" s="65"/>
      <c r="S180" s="65" t="s">
        <v>1084</v>
      </c>
      <c r="T180" s="65" t="s">
        <v>1085</v>
      </c>
      <c r="U180" s="132" t="s">
        <v>1086</v>
      </c>
      <c r="V180" s="65" t="s">
        <v>1087</v>
      </c>
    </row>
    <row r="181" spans="1:22" s="91" customFormat="1" ht="45.75" hidden="1" customHeight="1" x14ac:dyDescent="0.25">
      <c r="A181" s="88">
        <v>78</v>
      </c>
      <c r="B181" s="88">
        <v>78</v>
      </c>
      <c r="C181" s="88" t="s">
        <v>13</v>
      </c>
      <c r="D181" s="89">
        <v>789949.39082099905</v>
      </c>
      <c r="E181" s="89">
        <v>6331946.0764199896</v>
      </c>
      <c r="F181" s="88">
        <v>30259</v>
      </c>
      <c r="G181" s="88" t="s">
        <v>1088</v>
      </c>
      <c r="H181" s="88" t="s">
        <v>1089</v>
      </c>
      <c r="I181" s="90" t="s">
        <v>1090</v>
      </c>
      <c r="J181" s="90" t="s">
        <v>3246</v>
      </c>
      <c r="K181" s="88">
        <v>1</v>
      </c>
      <c r="L181" s="88"/>
      <c r="M181" s="88"/>
      <c r="N181" s="88"/>
      <c r="O181" s="88"/>
      <c r="P181" s="88"/>
      <c r="Q181" s="88"/>
      <c r="R181" s="88"/>
      <c r="S181" s="88" t="s">
        <v>1091</v>
      </c>
      <c r="T181" s="88" t="s">
        <v>1092</v>
      </c>
      <c r="U181" s="133" t="s">
        <v>1093</v>
      </c>
      <c r="V181" s="90" t="s">
        <v>1094</v>
      </c>
    </row>
    <row r="182" spans="1:22" s="68" customFormat="1" ht="45.75" hidden="1" customHeight="1" x14ac:dyDescent="0.25">
      <c r="A182" s="65">
        <v>79</v>
      </c>
      <c r="B182" s="65">
        <v>79</v>
      </c>
      <c r="C182" s="65" t="s">
        <v>13</v>
      </c>
      <c r="D182" s="66">
        <v>798338.539919</v>
      </c>
      <c r="E182" s="66">
        <v>6328749.4707599897</v>
      </c>
      <c r="F182" s="65">
        <v>30264</v>
      </c>
      <c r="G182" s="65" t="s">
        <v>1095</v>
      </c>
      <c r="H182" s="65" t="s">
        <v>1096</v>
      </c>
      <c r="I182" s="67" t="s">
        <v>3507</v>
      </c>
      <c r="J182" s="67" t="s">
        <v>3246</v>
      </c>
      <c r="K182" s="65">
        <v>1</v>
      </c>
      <c r="L182" s="65"/>
      <c r="M182" s="65"/>
      <c r="N182" s="65"/>
      <c r="O182" s="65"/>
      <c r="P182" s="65"/>
      <c r="Q182" s="65"/>
      <c r="R182" s="65"/>
      <c r="S182" s="65" t="s">
        <v>1097</v>
      </c>
      <c r="T182" s="65" t="s">
        <v>1098</v>
      </c>
      <c r="U182" s="132" t="s">
        <v>1099</v>
      </c>
      <c r="V182" s="67" t="s">
        <v>1100</v>
      </c>
    </row>
    <row r="183" spans="1:22" s="68" customFormat="1" ht="45.75" hidden="1" customHeight="1" x14ac:dyDescent="0.25">
      <c r="A183" s="65">
        <v>83</v>
      </c>
      <c r="B183" s="65">
        <v>83</v>
      </c>
      <c r="C183" s="65" t="s">
        <v>13</v>
      </c>
      <c r="D183" s="66">
        <v>809943.17504100001</v>
      </c>
      <c r="E183" s="66">
        <v>6319294.6943199905</v>
      </c>
      <c r="F183" s="65">
        <v>30041</v>
      </c>
      <c r="G183" s="65" t="s">
        <v>1101</v>
      </c>
      <c r="H183" s="65" t="s">
        <v>1102</v>
      </c>
      <c r="I183" s="67" t="s">
        <v>1103</v>
      </c>
      <c r="J183" s="67" t="s">
        <v>3246</v>
      </c>
      <c r="K183" s="65">
        <v>1</v>
      </c>
      <c r="L183" s="65"/>
      <c r="M183" s="65"/>
      <c r="N183" s="65"/>
      <c r="O183" s="65"/>
      <c r="P183" s="65"/>
      <c r="Q183" s="65"/>
      <c r="R183" s="65"/>
      <c r="S183" s="65" t="s">
        <v>1104</v>
      </c>
      <c r="T183" s="65" t="s">
        <v>1105</v>
      </c>
      <c r="U183" s="132" t="s">
        <v>1106</v>
      </c>
      <c r="V183" s="65" t="s">
        <v>993</v>
      </c>
    </row>
    <row r="184" spans="1:22" s="68" customFormat="1" ht="45.75" hidden="1" customHeight="1" x14ac:dyDescent="0.25">
      <c r="A184" s="65">
        <v>84</v>
      </c>
      <c r="B184" s="65">
        <v>84</v>
      </c>
      <c r="C184" s="65" t="s">
        <v>13</v>
      </c>
      <c r="D184" s="66">
        <v>795102.12484900001</v>
      </c>
      <c r="E184" s="66">
        <v>6322497.5017600004</v>
      </c>
      <c r="F184" s="65">
        <v>30046</v>
      </c>
      <c r="G184" s="65" t="s">
        <v>1107</v>
      </c>
      <c r="H184" s="65" t="s">
        <v>1108</v>
      </c>
      <c r="I184" s="67" t="s">
        <v>1109</v>
      </c>
      <c r="J184" s="67" t="s">
        <v>3246</v>
      </c>
      <c r="K184" s="65">
        <v>1</v>
      </c>
      <c r="L184" s="65"/>
      <c r="M184" s="65"/>
      <c r="N184" s="65"/>
      <c r="O184" s="65"/>
      <c r="P184" s="65"/>
      <c r="Q184" s="65"/>
      <c r="R184" s="65"/>
      <c r="S184" s="65" t="s">
        <v>1110</v>
      </c>
      <c r="T184" s="65"/>
      <c r="U184" s="132" t="s">
        <v>1111</v>
      </c>
      <c r="V184" s="65" t="s">
        <v>1112</v>
      </c>
    </row>
    <row r="185" spans="1:22" s="68" customFormat="1" ht="45.75" hidden="1" customHeight="1" x14ac:dyDescent="0.25">
      <c r="A185" s="65">
        <v>90</v>
      </c>
      <c r="B185" s="65">
        <v>90</v>
      </c>
      <c r="C185" s="65" t="s">
        <v>13</v>
      </c>
      <c r="D185" s="66">
        <v>810599.16750400001</v>
      </c>
      <c r="E185" s="66">
        <v>6326484.9692399902</v>
      </c>
      <c r="F185" s="65">
        <v>30174</v>
      </c>
      <c r="G185" s="65" t="s">
        <v>1113</v>
      </c>
      <c r="H185" s="65" t="s">
        <v>3422</v>
      </c>
      <c r="I185" s="67" t="s">
        <v>3418</v>
      </c>
      <c r="J185" s="67" t="s">
        <v>3246</v>
      </c>
      <c r="K185" s="65">
        <v>1</v>
      </c>
      <c r="L185" s="65"/>
      <c r="M185" s="65"/>
      <c r="N185" s="65"/>
      <c r="O185" s="65"/>
      <c r="P185" s="65"/>
      <c r="Q185" s="65"/>
      <c r="R185" s="65"/>
      <c r="S185" s="65" t="s">
        <v>1114</v>
      </c>
      <c r="T185" s="65" t="s">
        <v>1115</v>
      </c>
      <c r="U185" s="132" t="s">
        <v>1116</v>
      </c>
      <c r="V185" s="65" t="s">
        <v>1117</v>
      </c>
    </row>
    <row r="186" spans="1:22" s="63" customFormat="1" ht="45.75" hidden="1" customHeight="1" x14ac:dyDescent="0.25">
      <c r="A186" s="62">
        <v>93</v>
      </c>
      <c r="B186" s="62">
        <v>93</v>
      </c>
      <c r="C186" s="62" t="s">
        <v>13</v>
      </c>
      <c r="D186" s="84">
        <v>784337.79661399894</v>
      </c>
      <c r="E186" s="84">
        <v>6331075.9888399905</v>
      </c>
      <c r="F186" s="62">
        <v>30027</v>
      </c>
      <c r="G186" s="62" t="s">
        <v>1118</v>
      </c>
      <c r="H186" s="62" t="s">
        <v>1119</v>
      </c>
      <c r="I186" s="85" t="s">
        <v>3304</v>
      </c>
      <c r="J186" s="85" t="s">
        <v>3246</v>
      </c>
      <c r="K186" s="62"/>
      <c r="L186" s="62">
        <v>1</v>
      </c>
      <c r="M186" s="62"/>
      <c r="N186" s="62"/>
      <c r="O186" s="62">
        <v>1</v>
      </c>
      <c r="P186" s="62"/>
      <c r="Q186" s="62"/>
      <c r="R186" s="62"/>
      <c r="S186" s="62" t="s">
        <v>1120</v>
      </c>
      <c r="T186" s="62" t="s">
        <v>1121</v>
      </c>
      <c r="U186" s="62" t="s">
        <v>1122</v>
      </c>
      <c r="V186" s="85" t="s">
        <v>1123</v>
      </c>
    </row>
    <row r="187" spans="1:22" s="68" customFormat="1" ht="45.75" hidden="1" customHeight="1" x14ac:dyDescent="0.25">
      <c r="A187" s="65">
        <v>94</v>
      </c>
      <c r="B187" s="65">
        <v>94</v>
      </c>
      <c r="C187" s="65" t="s">
        <v>13</v>
      </c>
      <c r="D187" s="66">
        <v>789354.511207</v>
      </c>
      <c r="E187" s="66">
        <v>6354233.6101299897</v>
      </c>
      <c r="F187" s="65">
        <v>30165</v>
      </c>
      <c r="G187" s="65" t="s">
        <v>1124</v>
      </c>
      <c r="H187" s="65" t="s">
        <v>1125</v>
      </c>
      <c r="I187" s="67" t="s">
        <v>3412</v>
      </c>
      <c r="J187" s="67" t="s">
        <v>3246</v>
      </c>
      <c r="K187" s="65">
        <v>1</v>
      </c>
      <c r="L187" s="65"/>
      <c r="M187" s="65"/>
      <c r="N187" s="65"/>
      <c r="O187" s="65"/>
      <c r="P187" s="65"/>
      <c r="Q187" s="65"/>
      <c r="R187" s="65"/>
      <c r="S187" s="65" t="s">
        <v>1126</v>
      </c>
      <c r="T187" s="65" t="s">
        <v>1127</v>
      </c>
      <c r="U187" s="132" t="s">
        <v>1128</v>
      </c>
      <c r="V187" s="67" t="s">
        <v>1129</v>
      </c>
    </row>
    <row r="188" spans="1:22" s="68" customFormat="1" ht="45.75" customHeight="1" x14ac:dyDescent="0.25">
      <c r="A188" s="65">
        <v>96</v>
      </c>
      <c r="B188" s="65">
        <v>96</v>
      </c>
      <c r="C188" s="65" t="s">
        <v>13</v>
      </c>
      <c r="D188" s="66">
        <v>821074.07260099903</v>
      </c>
      <c r="E188" s="66">
        <v>6314098.0641900003</v>
      </c>
      <c r="F188" s="65">
        <v>30145</v>
      </c>
      <c r="G188" s="65" t="s">
        <v>1130</v>
      </c>
      <c r="H188" s="65" t="s">
        <v>3390</v>
      </c>
      <c r="I188" s="67" t="s">
        <v>1131</v>
      </c>
      <c r="J188" s="67" t="s">
        <v>2869</v>
      </c>
      <c r="K188" s="65">
        <v>1</v>
      </c>
      <c r="L188" s="65"/>
      <c r="M188" s="65"/>
      <c r="N188" s="65"/>
      <c r="O188" s="65"/>
      <c r="P188" s="65"/>
      <c r="Q188" s="65"/>
      <c r="R188" s="65"/>
      <c r="S188" s="65" t="s">
        <v>1132</v>
      </c>
      <c r="T188" s="65" t="s">
        <v>1133</v>
      </c>
      <c r="U188" s="65" t="s">
        <v>1134</v>
      </c>
      <c r="V188" s="65" t="s">
        <v>1135</v>
      </c>
    </row>
    <row r="189" spans="1:22" s="68" customFormat="1" ht="45.75" hidden="1" customHeight="1" x14ac:dyDescent="0.25">
      <c r="A189" s="65">
        <v>98</v>
      </c>
      <c r="B189" s="65">
        <v>98</v>
      </c>
      <c r="C189" s="65" t="s">
        <v>13</v>
      </c>
      <c r="D189" s="66">
        <v>823335.04119400005</v>
      </c>
      <c r="E189" s="66">
        <v>6333562.1185299903</v>
      </c>
      <c r="F189" s="65">
        <v>30196</v>
      </c>
      <c r="G189" s="65" t="s">
        <v>3455</v>
      </c>
      <c r="H189" s="65" t="s">
        <v>1136</v>
      </c>
      <c r="I189" s="67" t="s">
        <v>1137</v>
      </c>
      <c r="J189" s="67" t="s">
        <v>2876</v>
      </c>
      <c r="K189" s="65">
        <v>1</v>
      </c>
      <c r="L189" s="65"/>
      <c r="M189" s="65"/>
      <c r="N189" s="65"/>
      <c r="O189" s="65"/>
      <c r="P189" s="65"/>
      <c r="Q189" s="65"/>
      <c r="R189" s="65"/>
      <c r="S189" s="65" t="s">
        <v>1138</v>
      </c>
      <c r="T189" s="65" t="s">
        <v>1139</v>
      </c>
      <c r="U189" s="65" t="s">
        <v>1140</v>
      </c>
      <c r="V189" s="65" t="s">
        <v>1141</v>
      </c>
    </row>
    <row r="190" spans="1:22" s="68" customFormat="1" ht="45.75" hidden="1" customHeight="1" x14ac:dyDescent="0.25">
      <c r="A190" s="65">
        <v>106</v>
      </c>
      <c r="B190" s="65">
        <v>106</v>
      </c>
      <c r="C190" s="65" t="s">
        <v>13</v>
      </c>
      <c r="D190" s="66">
        <v>817676.46296300006</v>
      </c>
      <c r="E190" s="66">
        <v>6325317.3408300001</v>
      </c>
      <c r="F190" s="65">
        <v>30299</v>
      </c>
      <c r="G190" s="65" t="s">
        <v>1142</v>
      </c>
      <c r="H190" s="65" t="s">
        <v>1143</v>
      </c>
      <c r="I190" s="67" t="s">
        <v>1144</v>
      </c>
      <c r="J190" s="67" t="s">
        <v>3246</v>
      </c>
      <c r="K190" s="65">
        <v>1</v>
      </c>
      <c r="L190" s="65"/>
      <c r="M190" s="65"/>
      <c r="N190" s="65"/>
      <c r="O190" s="65"/>
      <c r="P190" s="65"/>
      <c r="Q190" s="65"/>
      <c r="R190" s="65"/>
      <c r="S190" s="65" t="s">
        <v>1145</v>
      </c>
      <c r="T190" s="65" t="s">
        <v>1146</v>
      </c>
      <c r="U190" s="132" t="s">
        <v>1147</v>
      </c>
      <c r="V190" s="67" t="s">
        <v>1148</v>
      </c>
    </row>
    <row r="191" spans="1:22" s="68" customFormat="1" ht="45.75" hidden="1" customHeight="1" x14ac:dyDescent="0.25">
      <c r="A191" s="65">
        <v>108</v>
      </c>
      <c r="B191" s="65">
        <v>108</v>
      </c>
      <c r="C191" s="65" t="s">
        <v>13</v>
      </c>
      <c r="D191" s="66">
        <v>802812.55918199895</v>
      </c>
      <c r="E191" s="66">
        <v>6328651.9809100004</v>
      </c>
      <c r="F191" s="65">
        <v>30030</v>
      </c>
      <c r="G191" s="65" t="s">
        <v>1149</v>
      </c>
      <c r="H191" s="65" t="s">
        <v>1150</v>
      </c>
      <c r="I191" s="67" t="s">
        <v>1151</v>
      </c>
      <c r="J191" s="67" t="s">
        <v>3246</v>
      </c>
      <c r="K191" s="65">
        <v>1</v>
      </c>
      <c r="L191" s="65"/>
      <c r="M191" s="65"/>
      <c r="N191" s="65"/>
      <c r="O191" s="65"/>
      <c r="P191" s="65"/>
      <c r="Q191" s="65"/>
      <c r="R191" s="65"/>
      <c r="S191" s="65" t="s">
        <v>1152</v>
      </c>
      <c r="T191" s="65" t="s">
        <v>1153</v>
      </c>
      <c r="U191" s="132" t="s">
        <v>1154</v>
      </c>
      <c r="V191" s="67" t="s">
        <v>1155</v>
      </c>
    </row>
    <row r="192" spans="1:22" s="68" customFormat="1" ht="45.75" hidden="1" customHeight="1" x14ac:dyDescent="0.25">
      <c r="A192" s="65">
        <v>110</v>
      </c>
      <c r="B192" s="65">
        <v>110</v>
      </c>
      <c r="C192" s="65" t="s">
        <v>13</v>
      </c>
      <c r="D192" s="66">
        <v>784302.14307400002</v>
      </c>
      <c r="E192" s="66">
        <v>6317610.0177300004</v>
      </c>
      <c r="F192" s="65">
        <v>30208</v>
      </c>
      <c r="G192" s="65" t="s">
        <v>1156</v>
      </c>
      <c r="H192" s="65" t="s">
        <v>1157</v>
      </c>
      <c r="I192" s="67" t="s">
        <v>1158</v>
      </c>
      <c r="J192" s="67" t="s">
        <v>3461</v>
      </c>
      <c r="K192" s="65">
        <v>1</v>
      </c>
      <c r="L192" s="65"/>
      <c r="M192" s="65"/>
      <c r="N192" s="65"/>
      <c r="O192" s="65"/>
      <c r="P192" s="65"/>
      <c r="Q192" s="65"/>
      <c r="R192" s="65"/>
      <c r="S192" s="65" t="s">
        <v>1159</v>
      </c>
      <c r="T192" s="65" t="s">
        <v>1160</v>
      </c>
      <c r="U192" s="65" t="s">
        <v>1161</v>
      </c>
      <c r="V192" s="65" t="s">
        <v>1162</v>
      </c>
    </row>
    <row r="193" spans="1:22" s="68" customFormat="1" ht="45.75" hidden="1" customHeight="1" x14ac:dyDescent="0.25">
      <c r="A193" s="65">
        <v>111</v>
      </c>
      <c r="B193" s="65">
        <v>111</v>
      </c>
      <c r="C193" s="65" t="s">
        <v>13</v>
      </c>
      <c r="D193" s="66">
        <v>831480.17299200001</v>
      </c>
      <c r="E193" s="66">
        <v>6317107.09394</v>
      </c>
      <c r="F193" s="65">
        <v>30107</v>
      </c>
      <c r="G193" s="65" t="s">
        <v>1163</v>
      </c>
      <c r="H193" s="65" t="s">
        <v>1164</v>
      </c>
      <c r="I193" s="67" t="s">
        <v>3350</v>
      </c>
      <c r="J193" s="67" t="s">
        <v>3246</v>
      </c>
      <c r="K193" s="65">
        <v>1</v>
      </c>
      <c r="L193" s="65"/>
      <c r="M193" s="65"/>
      <c r="N193" s="65"/>
      <c r="O193" s="65"/>
      <c r="P193" s="65"/>
      <c r="Q193" s="65"/>
      <c r="R193" s="65"/>
      <c r="S193" s="65" t="s">
        <v>1165</v>
      </c>
      <c r="T193" s="65" t="s">
        <v>1166</v>
      </c>
      <c r="U193" s="132" t="s">
        <v>1167</v>
      </c>
      <c r="V193" s="67" t="s">
        <v>1168</v>
      </c>
    </row>
    <row r="194" spans="1:22" s="68" customFormat="1" ht="45.75" hidden="1" customHeight="1" x14ac:dyDescent="0.25">
      <c r="A194" s="65">
        <v>117</v>
      </c>
      <c r="B194" s="65">
        <v>117</v>
      </c>
      <c r="C194" s="65" t="s">
        <v>13</v>
      </c>
      <c r="D194" s="66">
        <v>793737.32177499903</v>
      </c>
      <c r="E194" s="66">
        <v>6320433.3863700004</v>
      </c>
      <c r="F194" s="65">
        <v>30104</v>
      </c>
      <c r="G194" s="65" t="s">
        <v>1169</v>
      </c>
      <c r="H194" s="65" t="s">
        <v>1170</v>
      </c>
      <c r="I194" s="67" t="s">
        <v>1171</v>
      </c>
      <c r="J194" s="67" t="s">
        <v>3246</v>
      </c>
      <c r="K194" s="65">
        <v>1</v>
      </c>
      <c r="L194" s="65"/>
      <c r="M194" s="65"/>
      <c r="N194" s="65"/>
      <c r="O194" s="65"/>
      <c r="P194" s="65"/>
      <c r="Q194" s="65"/>
      <c r="R194" s="65"/>
      <c r="S194" s="65" t="s">
        <v>1172</v>
      </c>
      <c r="T194" s="65" t="s">
        <v>1173</v>
      </c>
      <c r="U194" s="132" t="s">
        <v>1174</v>
      </c>
      <c r="V194" s="67" t="s">
        <v>1175</v>
      </c>
    </row>
    <row r="195" spans="1:22" s="68" customFormat="1" ht="45.75" hidden="1" customHeight="1" x14ac:dyDescent="0.25">
      <c r="A195" s="65">
        <v>118</v>
      </c>
      <c r="B195" s="65">
        <v>118</v>
      </c>
      <c r="C195" s="65" t="s">
        <v>13</v>
      </c>
      <c r="D195" s="66">
        <v>800369.30312599905</v>
      </c>
      <c r="E195" s="66">
        <v>6324073.6339299902</v>
      </c>
      <c r="F195" s="65">
        <v>30072</v>
      </c>
      <c r="G195" s="65" t="s">
        <v>1176</v>
      </c>
      <c r="H195" s="65" t="s">
        <v>1177</v>
      </c>
      <c r="I195" s="67" t="s">
        <v>1178</v>
      </c>
      <c r="J195" s="67" t="s">
        <v>3246</v>
      </c>
      <c r="K195" s="65">
        <v>1</v>
      </c>
      <c r="L195" s="65"/>
      <c r="M195" s="65"/>
      <c r="N195" s="65"/>
      <c r="O195" s="65"/>
      <c r="P195" s="65"/>
      <c r="Q195" s="65"/>
      <c r="R195" s="65"/>
      <c r="S195" s="65" t="s">
        <v>1179</v>
      </c>
      <c r="T195" s="65"/>
      <c r="U195" s="132" t="s">
        <v>1180</v>
      </c>
      <c r="V195" s="67" t="s">
        <v>1181</v>
      </c>
    </row>
    <row r="196" spans="1:22" s="68" customFormat="1" ht="45.75" hidden="1" customHeight="1" x14ac:dyDescent="0.25">
      <c r="A196" s="65">
        <v>119</v>
      </c>
      <c r="B196" s="65">
        <v>119</v>
      </c>
      <c r="C196" s="65" t="s">
        <v>13</v>
      </c>
      <c r="D196" s="66">
        <v>790640.01431799901</v>
      </c>
      <c r="E196" s="66">
        <v>6325408.2778000003</v>
      </c>
      <c r="F196" s="65">
        <v>30071</v>
      </c>
      <c r="G196" s="65" t="s">
        <v>1182</v>
      </c>
      <c r="H196" s="65" t="s">
        <v>1183</v>
      </c>
      <c r="I196" s="67" t="s">
        <v>1184</v>
      </c>
      <c r="J196" s="67" t="s">
        <v>3246</v>
      </c>
      <c r="K196" s="65">
        <v>1</v>
      </c>
      <c r="L196" s="65"/>
      <c r="M196" s="65"/>
      <c r="N196" s="65"/>
      <c r="O196" s="65"/>
      <c r="P196" s="65"/>
      <c r="Q196" s="65"/>
      <c r="R196" s="65"/>
      <c r="S196" s="65" t="s">
        <v>1185</v>
      </c>
      <c r="T196" s="65"/>
      <c r="U196" s="132" t="s">
        <v>1186</v>
      </c>
      <c r="V196" s="65" t="s">
        <v>1187</v>
      </c>
    </row>
    <row r="197" spans="1:22" s="68" customFormat="1" ht="45.75" hidden="1" customHeight="1" x14ac:dyDescent="0.25">
      <c r="A197" s="65">
        <v>120</v>
      </c>
      <c r="B197" s="65">
        <v>120</v>
      </c>
      <c r="C197" s="65" t="s">
        <v>13</v>
      </c>
      <c r="D197" s="66">
        <v>822306.68729799904</v>
      </c>
      <c r="E197" s="66">
        <v>6319859.47927</v>
      </c>
      <c r="F197" s="65">
        <v>30346</v>
      </c>
      <c r="G197" s="65" t="s">
        <v>1188</v>
      </c>
      <c r="H197" s="65" t="s">
        <v>1189</v>
      </c>
      <c r="I197" s="67" t="s">
        <v>1190</v>
      </c>
      <c r="J197" s="67" t="s">
        <v>3246</v>
      </c>
      <c r="K197" s="65">
        <v>1</v>
      </c>
      <c r="L197" s="65"/>
      <c r="M197" s="65"/>
      <c r="N197" s="65"/>
      <c r="O197" s="65"/>
      <c r="P197" s="65"/>
      <c r="Q197" s="65"/>
      <c r="R197" s="65"/>
      <c r="S197" s="65" t="s">
        <v>1191</v>
      </c>
      <c r="T197" s="65" t="s">
        <v>1192</v>
      </c>
      <c r="U197" s="132" t="s">
        <v>1193</v>
      </c>
      <c r="V197" s="67" t="s">
        <v>1194</v>
      </c>
    </row>
    <row r="198" spans="1:22" s="68" customFormat="1" ht="45.75" hidden="1" customHeight="1" x14ac:dyDescent="0.25">
      <c r="A198" s="65">
        <v>121</v>
      </c>
      <c r="B198" s="65">
        <v>121</v>
      </c>
      <c r="C198" s="65" t="s">
        <v>13</v>
      </c>
      <c r="D198" s="66">
        <v>792073.97484299901</v>
      </c>
      <c r="E198" s="66">
        <v>6330408.6590400003</v>
      </c>
      <c r="F198" s="65">
        <v>30101</v>
      </c>
      <c r="G198" s="65" t="s">
        <v>1195</v>
      </c>
      <c r="H198" s="65" t="s">
        <v>1196</v>
      </c>
      <c r="I198" s="67" t="s">
        <v>1197</v>
      </c>
      <c r="J198" s="67" t="s">
        <v>3246</v>
      </c>
      <c r="K198" s="65">
        <v>1</v>
      </c>
      <c r="L198" s="65"/>
      <c r="M198" s="65"/>
      <c r="N198" s="65"/>
      <c r="O198" s="65"/>
      <c r="P198" s="65"/>
      <c r="Q198" s="65"/>
      <c r="R198" s="65"/>
      <c r="S198" s="65" t="s">
        <v>1198</v>
      </c>
      <c r="T198" s="65" t="s">
        <v>1199</v>
      </c>
      <c r="U198" s="132" t="s">
        <v>1200</v>
      </c>
      <c r="V198" s="67" t="s">
        <v>1201</v>
      </c>
    </row>
    <row r="199" spans="1:22" s="68" customFormat="1" ht="45.75" hidden="1" customHeight="1" x14ac:dyDescent="0.25">
      <c r="A199" s="65">
        <v>126</v>
      </c>
      <c r="B199" s="65">
        <v>126</v>
      </c>
      <c r="C199" s="65" t="s">
        <v>13</v>
      </c>
      <c r="D199" s="66">
        <v>827690.74174600001</v>
      </c>
      <c r="E199" s="66">
        <v>6320295.2364299903</v>
      </c>
      <c r="F199" s="65">
        <v>30260</v>
      </c>
      <c r="G199" s="65" t="s">
        <v>1202</v>
      </c>
      <c r="H199" s="65" t="s">
        <v>1203</v>
      </c>
      <c r="I199" s="67" t="s">
        <v>3505</v>
      </c>
      <c r="J199" s="67" t="s">
        <v>3246</v>
      </c>
      <c r="K199" s="65">
        <v>1</v>
      </c>
      <c r="L199" s="65"/>
      <c r="M199" s="65"/>
      <c r="N199" s="65"/>
      <c r="O199" s="65"/>
      <c r="P199" s="65"/>
      <c r="Q199" s="65"/>
      <c r="R199" s="65"/>
      <c r="S199" s="65" t="s">
        <v>1204</v>
      </c>
      <c r="T199" s="65" t="s">
        <v>1205</v>
      </c>
      <c r="U199" s="132" t="s">
        <v>1206</v>
      </c>
      <c r="V199" s="67" t="s">
        <v>1207</v>
      </c>
    </row>
    <row r="200" spans="1:22" s="68" customFormat="1" ht="45.75" hidden="1" customHeight="1" x14ac:dyDescent="0.25">
      <c r="A200" s="65">
        <v>128</v>
      </c>
      <c r="B200" s="65">
        <v>128</v>
      </c>
      <c r="C200" s="65" t="s">
        <v>13</v>
      </c>
      <c r="D200" s="66">
        <v>788611.95999500004</v>
      </c>
      <c r="E200" s="66">
        <v>6311844.3863500003</v>
      </c>
      <c r="F200" s="65">
        <v>30181</v>
      </c>
      <c r="G200" s="65" t="s">
        <v>1208</v>
      </c>
      <c r="H200" s="65" t="s">
        <v>3438</v>
      </c>
      <c r="I200" s="67" t="s">
        <v>1209</v>
      </c>
      <c r="J200" s="67" t="s">
        <v>2866</v>
      </c>
      <c r="K200" s="65">
        <v>1</v>
      </c>
      <c r="L200" s="65"/>
      <c r="M200" s="65"/>
      <c r="N200" s="65"/>
      <c r="O200" s="65"/>
      <c r="P200" s="65"/>
      <c r="Q200" s="65"/>
      <c r="R200" s="65"/>
      <c r="S200" s="65" t="s">
        <v>1210</v>
      </c>
      <c r="T200" s="65" t="s">
        <v>1211</v>
      </c>
      <c r="U200" s="65" t="s">
        <v>1212</v>
      </c>
      <c r="V200" s="67" t="s">
        <v>1213</v>
      </c>
    </row>
    <row r="201" spans="1:22" s="68" customFormat="1" ht="45.75" hidden="1" customHeight="1" x14ac:dyDescent="0.25">
      <c r="A201" s="65">
        <v>130</v>
      </c>
      <c r="B201" s="65">
        <v>130</v>
      </c>
      <c r="C201" s="65" t="s">
        <v>13</v>
      </c>
      <c r="D201" s="66">
        <v>823996.80316000001</v>
      </c>
      <c r="E201" s="66">
        <v>6315574.8466800004</v>
      </c>
      <c r="F201" s="65">
        <v>30235</v>
      </c>
      <c r="G201" s="65" t="s">
        <v>1214</v>
      </c>
      <c r="H201" s="65" t="s">
        <v>1215</v>
      </c>
      <c r="I201" s="67" t="s">
        <v>1216</v>
      </c>
      <c r="J201" s="67" t="s">
        <v>3246</v>
      </c>
      <c r="K201" s="65">
        <v>1</v>
      </c>
      <c r="L201" s="65"/>
      <c r="M201" s="65"/>
      <c r="N201" s="65"/>
      <c r="O201" s="65"/>
      <c r="P201" s="65"/>
      <c r="Q201" s="65"/>
      <c r="R201" s="65"/>
      <c r="S201" s="65" t="s">
        <v>1217</v>
      </c>
      <c r="T201" s="65" t="s">
        <v>1218</v>
      </c>
      <c r="U201" s="132" t="s">
        <v>1219</v>
      </c>
      <c r="V201" s="67" t="s">
        <v>1220</v>
      </c>
    </row>
    <row r="202" spans="1:22" s="68" customFormat="1" ht="45.75" hidden="1" customHeight="1" x14ac:dyDescent="0.25">
      <c r="A202" s="65">
        <v>133</v>
      </c>
      <c r="B202" s="65">
        <v>133</v>
      </c>
      <c r="C202" s="65" t="s">
        <v>13</v>
      </c>
      <c r="D202" s="66">
        <v>794276.74848099903</v>
      </c>
      <c r="E202" s="66">
        <v>6327841.0619900003</v>
      </c>
      <c r="F202" s="65">
        <v>30158</v>
      </c>
      <c r="G202" s="65" t="s">
        <v>1221</v>
      </c>
      <c r="H202" s="65" t="s">
        <v>3408</v>
      </c>
      <c r="I202" s="67" t="s">
        <v>1222</v>
      </c>
      <c r="J202" s="67" t="s">
        <v>3246</v>
      </c>
      <c r="K202" s="65">
        <v>1</v>
      </c>
      <c r="L202" s="65"/>
      <c r="M202" s="65"/>
      <c r="N202" s="65"/>
      <c r="O202" s="65"/>
      <c r="P202" s="65"/>
      <c r="Q202" s="65"/>
      <c r="R202" s="65"/>
      <c r="S202" s="65" t="s">
        <v>1223</v>
      </c>
      <c r="T202" s="65"/>
      <c r="U202" s="132" t="s">
        <v>1224</v>
      </c>
      <c r="V202" s="65" t="s">
        <v>1225</v>
      </c>
    </row>
    <row r="203" spans="1:22" s="68" customFormat="1" ht="45.75" hidden="1" customHeight="1" x14ac:dyDescent="0.25">
      <c r="A203" s="65">
        <v>137</v>
      </c>
      <c r="B203" s="65">
        <v>137</v>
      </c>
      <c r="C203" s="65" t="s">
        <v>13</v>
      </c>
      <c r="D203" s="66">
        <v>804053.36492900003</v>
      </c>
      <c r="E203" s="66">
        <v>6327798.2745899903</v>
      </c>
      <c r="F203" s="65">
        <v>30111</v>
      </c>
      <c r="G203" s="65" t="s">
        <v>1226</v>
      </c>
      <c r="H203" s="65" t="s">
        <v>3351</v>
      </c>
      <c r="I203" s="67" t="s">
        <v>1227</v>
      </c>
      <c r="J203" s="67" t="s">
        <v>3246</v>
      </c>
      <c r="K203" s="65">
        <v>1</v>
      </c>
      <c r="L203" s="65"/>
      <c r="M203" s="65"/>
      <c r="N203" s="65"/>
      <c r="O203" s="65"/>
      <c r="P203" s="65"/>
      <c r="Q203" s="65"/>
      <c r="R203" s="65"/>
      <c r="S203" s="65" t="s">
        <v>1228</v>
      </c>
      <c r="T203" s="65" t="s">
        <v>1229</v>
      </c>
      <c r="U203" s="132" t="s">
        <v>1230</v>
      </c>
      <c r="V203" s="65" t="s">
        <v>1231</v>
      </c>
    </row>
    <row r="204" spans="1:22" s="68" customFormat="1" ht="45.75" hidden="1" customHeight="1" x14ac:dyDescent="0.25">
      <c r="A204" s="65">
        <v>141</v>
      </c>
      <c r="B204" s="65">
        <v>141</v>
      </c>
      <c r="C204" s="65" t="s">
        <v>13</v>
      </c>
      <c r="D204" s="66">
        <v>814382.46776200004</v>
      </c>
      <c r="E204" s="66">
        <v>6318211.7365699904</v>
      </c>
      <c r="F204" s="65">
        <v>30308</v>
      </c>
      <c r="G204" s="65" t="s">
        <v>1232</v>
      </c>
      <c r="H204" s="65" t="s">
        <v>1233</v>
      </c>
      <c r="I204" s="67" t="s">
        <v>3542</v>
      </c>
      <c r="J204" s="67" t="s">
        <v>3246</v>
      </c>
      <c r="K204" s="65">
        <v>1</v>
      </c>
      <c r="L204" s="65"/>
      <c r="M204" s="65"/>
      <c r="N204" s="65"/>
      <c r="O204" s="65"/>
      <c r="P204" s="65"/>
      <c r="Q204" s="65"/>
      <c r="R204" s="65"/>
      <c r="S204" s="65" t="s">
        <v>1234</v>
      </c>
      <c r="T204" s="65"/>
      <c r="U204" s="132" t="s">
        <v>1235</v>
      </c>
      <c r="V204" s="65" t="s">
        <v>1236</v>
      </c>
    </row>
    <row r="205" spans="1:22" s="68" customFormat="1" ht="45.75" hidden="1" customHeight="1" x14ac:dyDescent="0.25">
      <c r="A205" s="65">
        <v>144</v>
      </c>
      <c r="B205" s="65">
        <v>144</v>
      </c>
      <c r="C205" s="65" t="s">
        <v>13</v>
      </c>
      <c r="D205" s="66">
        <v>796561.67827499902</v>
      </c>
      <c r="E205" s="66">
        <v>6323439.7642599903</v>
      </c>
      <c r="F205" s="65">
        <v>30100</v>
      </c>
      <c r="G205" s="65" t="s">
        <v>1237</v>
      </c>
      <c r="H205" s="65" t="s">
        <v>1238</v>
      </c>
      <c r="I205" s="67" t="s">
        <v>1239</v>
      </c>
      <c r="J205" s="67" t="s">
        <v>3246</v>
      </c>
      <c r="K205" s="65">
        <v>1</v>
      </c>
      <c r="L205" s="65"/>
      <c r="M205" s="65"/>
      <c r="N205" s="65"/>
      <c r="O205" s="65"/>
      <c r="P205" s="65"/>
      <c r="Q205" s="65"/>
      <c r="R205" s="65"/>
      <c r="S205" s="65" t="s">
        <v>1199</v>
      </c>
      <c r="T205" s="65"/>
      <c r="U205" s="132" t="s">
        <v>1240</v>
      </c>
      <c r="V205" s="65" t="s">
        <v>1241</v>
      </c>
    </row>
    <row r="206" spans="1:22" s="68" customFormat="1" ht="45.75" hidden="1" customHeight="1" x14ac:dyDescent="0.25">
      <c r="A206" s="65">
        <v>145</v>
      </c>
      <c r="B206" s="65">
        <v>145</v>
      </c>
      <c r="C206" s="65" t="s">
        <v>13</v>
      </c>
      <c r="D206" s="66">
        <v>822447.57070599904</v>
      </c>
      <c r="E206" s="66">
        <v>6329222.1481699897</v>
      </c>
      <c r="F206" s="65">
        <v>30067</v>
      </c>
      <c r="G206" s="65" t="s">
        <v>3355</v>
      </c>
      <c r="H206" s="65" t="s">
        <v>1242</v>
      </c>
      <c r="I206" s="67" t="s">
        <v>3340</v>
      </c>
      <c r="J206" s="67" t="s">
        <v>3246</v>
      </c>
      <c r="K206" s="65">
        <v>1</v>
      </c>
      <c r="L206" s="65"/>
      <c r="M206" s="65"/>
      <c r="N206" s="65"/>
      <c r="O206" s="65"/>
      <c r="P206" s="65"/>
      <c r="Q206" s="65"/>
      <c r="R206" s="65"/>
      <c r="S206" s="65" t="s">
        <v>1243</v>
      </c>
      <c r="T206" s="65"/>
      <c r="U206" s="132" t="s">
        <v>1244</v>
      </c>
      <c r="V206" s="65" t="s">
        <v>1245</v>
      </c>
    </row>
    <row r="207" spans="1:22" s="68" customFormat="1" ht="45.75" hidden="1" customHeight="1" x14ac:dyDescent="0.25">
      <c r="A207" s="65">
        <v>147</v>
      </c>
      <c r="B207" s="65">
        <v>147</v>
      </c>
      <c r="C207" s="65" t="s">
        <v>13</v>
      </c>
      <c r="D207" s="66">
        <v>832674.30347200006</v>
      </c>
      <c r="E207" s="66">
        <v>6335414.3135599904</v>
      </c>
      <c r="F207" s="65">
        <v>30141</v>
      </c>
      <c r="G207" s="65" t="s">
        <v>1246</v>
      </c>
      <c r="H207" s="65" t="s">
        <v>1247</v>
      </c>
      <c r="I207" s="67" t="s">
        <v>1248</v>
      </c>
      <c r="J207" s="67" t="s">
        <v>3388</v>
      </c>
      <c r="K207" s="65">
        <v>1</v>
      </c>
      <c r="L207" s="65"/>
      <c r="M207" s="65"/>
      <c r="N207" s="65"/>
      <c r="O207" s="65"/>
      <c r="P207" s="65"/>
      <c r="Q207" s="65"/>
      <c r="R207" s="65"/>
      <c r="S207" s="65" t="s">
        <v>1249</v>
      </c>
      <c r="T207" s="65" t="s">
        <v>1250</v>
      </c>
      <c r="U207" s="65" t="s">
        <v>1251</v>
      </c>
      <c r="V207" s="65" t="s">
        <v>1252</v>
      </c>
    </row>
    <row r="208" spans="1:22" s="68" customFormat="1" ht="45.75" hidden="1" customHeight="1" x14ac:dyDescent="0.25">
      <c r="A208" s="65">
        <v>161</v>
      </c>
      <c r="B208" s="65">
        <v>161</v>
      </c>
      <c r="C208" s="65" t="s">
        <v>13</v>
      </c>
      <c r="D208" s="66">
        <v>804759.26742199901</v>
      </c>
      <c r="E208" s="66">
        <v>6283329.1765200002</v>
      </c>
      <c r="F208" s="65">
        <v>30021</v>
      </c>
      <c r="G208" s="65" t="s">
        <v>1253</v>
      </c>
      <c r="H208" s="65" t="s">
        <v>1254</v>
      </c>
      <c r="I208" s="67" t="s">
        <v>3298</v>
      </c>
      <c r="J208" s="67" t="s">
        <v>3246</v>
      </c>
      <c r="K208" s="65">
        <v>1</v>
      </c>
      <c r="L208" s="65"/>
      <c r="M208" s="65"/>
      <c r="N208" s="65"/>
      <c r="O208" s="65"/>
      <c r="P208" s="65"/>
      <c r="Q208" s="65"/>
      <c r="R208" s="65"/>
      <c r="S208" s="65" t="s">
        <v>1255</v>
      </c>
      <c r="T208" s="65" t="s">
        <v>1255</v>
      </c>
      <c r="U208" s="132" t="s">
        <v>1256</v>
      </c>
      <c r="V208" s="65" t="s">
        <v>1257</v>
      </c>
    </row>
    <row r="209" spans="1:22" s="63" customFormat="1" ht="45.75" hidden="1" customHeight="1" x14ac:dyDescent="0.25">
      <c r="A209" s="62">
        <v>164</v>
      </c>
      <c r="B209" s="62">
        <v>165</v>
      </c>
      <c r="C209" s="62" t="s">
        <v>13</v>
      </c>
      <c r="D209" s="84">
        <v>797458.50497100002</v>
      </c>
      <c r="E209" s="84">
        <v>6317136.0244300002</v>
      </c>
      <c r="F209" s="62">
        <v>30255</v>
      </c>
      <c r="G209" s="62" t="s">
        <v>1258</v>
      </c>
      <c r="H209" s="85" t="s">
        <v>3503</v>
      </c>
      <c r="I209" s="85" t="s">
        <v>3500</v>
      </c>
      <c r="J209" s="85" t="s">
        <v>3246</v>
      </c>
      <c r="K209" s="62"/>
      <c r="L209" s="62">
        <v>1</v>
      </c>
      <c r="M209" s="62"/>
      <c r="N209" s="62"/>
      <c r="O209" s="62">
        <v>1</v>
      </c>
      <c r="P209" s="62"/>
      <c r="Q209" s="62"/>
      <c r="R209" s="62"/>
      <c r="S209" s="62" t="s">
        <v>1259</v>
      </c>
      <c r="T209" s="62" t="s">
        <v>1260</v>
      </c>
      <c r="U209" s="62" t="s">
        <v>1261</v>
      </c>
      <c r="V209" s="85" t="s">
        <v>1262</v>
      </c>
    </row>
    <row r="210" spans="1:22" s="68" customFormat="1" ht="45.75" hidden="1" customHeight="1" x14ac:dyDescent="0.25">
      <c r="A210" s="65">
        <v>167</v>
      </c>
      <c r="B210" s="65">
        <v>168</v>
      </c>
      <c r="C210" s="65" t="s">
        <v>13</v>
      </c>
      <c r="D210" s="66">
        <v>798767.51063699904</v>
      </c>
      <c r="E210" s="66">
        <v>6331509.1601900002</v>
      </c>
      <c r="F210" s="65">
        <v>30109</v>
      </c>
      <c r="G210" s="65" t="s">
        <v>1263</v>
      </c>
      <c r="H210" s="65" t="s">
        <v>1264</v>
      </c>
      <c r="I210" s="67" t="s">
        <v>1265</v>
      </c>
      <c r="J210" s="67" t="s">
        <v>3246</v>
      </c>
      <c r="K210" s="65">
        <v>1</v>
      </c>
      <c r="L210" s="65"/>
      <c r="M210" s="65"/>
      <c r="N210" s="65"/>
      <c r="O210" s="65"/>
      <c r="P210" s="65"/>
      <c r="Q210" s="65"/>
      <c r="R210" s="65"/>
      <c r="S210" s="65" t="s">
        <v>1266</v>
      </c>
      <c r="T210" s="65" t="s">
        <v>1267</v>
      </c>
      <c r="U210" s="132" t="s">
        <v>1268</v>
      </c>
      <c r="V210" s="67" t="s">
        <v>1269</v>
      </c>
    </row>
    <row r="211" spans="1:22" s="68" customFormat="1" ht="45.75" hidden="1" customHeight="1" x14ac:dyDescent="0.25">
      <c r="A211" s="65">
        <v>170</v>
      </c>
      <c r="B211" s="65">
        <v>171</v>
      </c>
      <c r="C211" s="65" t="s">
        <v>13</v>
      </c>
      <c r="D211" s="66">
        <v>815451.84142199904</v>
      </c>
      <c r="E211" s="66">
        <v>6328443.2693299903</v>
      </c>
      <c r="F211" s="65">
        <v>30295</v>
      </c>
      <c r="G211" s="65" t="s">
        <v>1270</v>
      </c>
      <c r="H211" s="65" t="s">
        <v>1271</v>
      </c>
      <c r="I211" s="67" t="s">
        <v>3533</v>
      </c>
      <c r="J211" s="67" t="s">
        <v>3246</v>
      </c>
      <c r="K211" s="65">
        <v>1</v>
      </c>
      <c r="L211" s="65"/>
      <c r="M211" s="65"/>
      <c r="N211" s="65"/>
      <c r="O211" s="65"/>
      <c r="P211" s="65"/>
      <c r="Q211" s="65"/>
      <c r="R211" s="65"/>
      <c r="S211" s="65" t="s">
        <v>1272</v>
      </c>
      <c r="T211" s="65" t="s">
        <v>1273</v>
      </c>
      <c r="U211" s="132" t="s">
        <v>1274</v>
      </c>
      <c r="V211" s="65" t="s">
        <v>1275</v>
      </c>
    </row>
    <row r="212" spans="1:22" s="68" customFormat="1" ht="45.75" hidden="1" customHeight="1" x14ac:dyDescent="0.25">
      <c r="A212" s="65">
        <v>175</v>
      </c>
      <c r="B212" s="65">
        <v>176</v>
      </c>
      <c r="C212" s="65" t="s">
        <v>13</v>
      </c>
      <c r="D212" s="66">
        <v>784058.25367200002</v>
      </c>
      <c r="E212" s="66">
        <v>6335765.8986499896</v>
      </c>
      <c r="F212" s="65">
        <v>30270</v>
      </c>
      <c r="G212" s="65" t="s">
        <v>1276</v>
      </c>
      <c r="H212" s="65" t="s">
        <v>1277</v>
      </c>
      <c r="I212" s="67" t="s">
        <v>1278</v>
      </c>
      <c r="J212" s="67" t="s">
        <v>3246</v>
      </c>
      <c r="K212" s="65">
        <v>1</v>
      </c>
      <c r="L212" s="65"/>
      <c r="M212" s="65"/>
      <c r="N212" s="65"/>
      <c r="O212" s="65"/>
      <c r="P212" s="65"/>
      <c r="Q212" s="65"/>
      <c r="R212" s="65"/>
      <c r="S212" s="65" t="s">
        <v>1279</v>
      </c>
      <c r="T212" s="65" t="s">
        <v>1280</v>
      </c>
      <c r="U212" s="132" t="s">
        <v>1281</v>
      </c>
      <c r="V212" s="67" t="s">
        <v>1282</v>
      </c>
    </row>
    <row r="213" spans="1:22" s="78" customFormat="1" ht="45.75" hidden="1" customHeight="1" x14ac:dyDescent="0.25">
      <c r="A213" s="75">
        <v>177</v>
      </c>
      <c r="B213" s="75">
        <v>178</v>
      </c>
      <c r="C213" s="75" t="s">
        <v>13</v>
      </c>
      <c r="D213" s="76">
        <v>790818.50719899905</v>
      </c>
      <c r="E213" s="76">
        <v>6323578.4723100001</v>
      </c>
      <c r="F213" s="75">
        <v>30160</v>
      </c>
      <c r="G213" s="75" t="s">
        <v>1283</v>
      </c>
      <c r="H213" s="75" t="s">
        <v>1284</v>
      </c>
      <c r="I213" s="77" t="s">
        <v>3406</v>
      </c>
      <c r="J213" s="77" t="s">
        <v>3246</v>
      </c>
      <c r="K213" s="75"/>
      <c r="L213" s="75">
        <v>1</v>
      </c>
      <c r="M213" s="75"/>
      <c r="N213" s="75"/>
      <c r="O213" s="75"/>
      <c r="P213" s="75">
        <v>1</v>
      </c>
      <c r="Q213" s="75"/>
      <c r="R213" s="75"/>
      <c r="S213" s="75" t="s">
        <v>1285</v>
      </c>
      <c r="T213" s="75" t="s">
        <v>1285</v>
      </c>
      <c r="U213" s="75" t="s">
        <v>1286</v>
      </c>
      <c r="V213" s="77" t="s">
        <v>1287</v>
      </c>
    </row>
    <row r="214" spans="1:22" s="68" customFormat="1" ht="45.75" hidden="1" customHeight="1" x14ac:dyDescent="0.25">
      <c r="A214" s="65">
        <v>178</v>
      </c>
      <c r="B214" s="65">
        <v>179</v>
      </c>
      <c r="C214" s="65" t="s">
        <v>13</v>
      </c>
      <c r="D214" s="66">
        <v>819943.36733499903</v>
      </c>
      <c r="E214" s="66">
        <v>6321188.1394600002</v>
      </c>
      <c r="F214" s="65">
        <v>30013</v>
      </c>
      <c r="G214" s="65" t="s">
        <v>1288</v>
      </c>
      <c r="H214" s="65" t="s">
        <v>1289</v>
      </c>
      <c r="I214" s="67" t="s">
        <v>1290</v>
      </c>
      <c r="J214" s="67" t="s">
        <v>3246</v>
      </c>
      <c r="K214" s="65">
        <v>1</v>
      </c>
      <c r="L214" s="65"/>
      <c r="M214" s="65"/>
      <c r="N214" s="65"/>
      <c r="O214" s="65"/>
      <c r="P214" s="65"/>
      <c r="Q214" s="65"/>
      <c r="R214" s="65"/>
      <c r="S214" s="65" t="s">
        <v>1291</v>
      </c>
      <c r="T214" s="65" t="s">
        <v>1291</v>
      </c>
      <c r="U214" s="132" t="s">
        <v>1292</v>
      </c>
      <c r="V214" s="67" t="s">
        <v>1293</v>
      </c>
    </row>
    <row r="215" spans="1:22" s="68" customFormat="1" ht="45.75" hidden="1" customHeight="1" x14ac:dyDescent="0.25">
      <c r="A215" s="65">
        <v>182</v>
      </c>
      <c r="B215" s="65">
        <v>183</v>
      </c>
      <c r="C215" s="65" t="s">
        <v>13</v>
      </c>
      <c r="D215" s="66">
        <v>787171.81129400001</v>
      </c>
      <c r="E215" s="66">
        <v>6311818.3773100004</v>
      </c>
      <c r="F215" s="65">
        <v>30066</v>
      </c>
      <c r="G215" s="65" t="s">
        <v>1294</v>
      </c>
      <c r="H215" s="65" t="s">
        <v>1295</v>
      </c>
      <c r="I215" s="67" t="s">
        <v>1296</v>
      </c>
      <c r="J215" s="67" t="s">
        <v>2866</v>
      </c>
      <c r="K215" s="65">
        <v>1</v>
      </c>
      <c r="L215" s="65"/>
      <c r="M215" s="65"/>
      <c r="N215" s="65"/>
      <c r="O215" s="65"/>
      <c r="P215" s="65"/>
      <c r="Q215" s="65"/>
      <c r="R215" s="65"/>
      <c r="S215" s="65" t="s">
        <v>1297</v>
      </c>
      <c r="T215" s="65"/>
      <c r="U215" s="65" t="s">
        <v>1298</v>
      </c>
      <c r="V215" s="67" t="s">
        <v>1299</v>
      </c>
    </row>
    <row r="216" spans="1:22" s="68" customFormat="1" ht="45.75" hidden="1" customHeight="1" x14ac:dyDescent="0.25">
      <c r="A216" s="65">
        <v>183</v>
      </c>
      <c r="B216" s="65">
        <v>184</v>
      </c>
      <c r="C216" s="65" t="s">
        <v>13</v>
      </c>
      <c r="D216" s="66">
        <v>805453.60013699904</v>
      </c>
      <c r="E216" s="66">
        <v>6322450.2203700002</v>
      </c>
      <c r="F216" s="65">
        <v>30126</v>
      </c>
      <c r="G216" s="65" t="s">
        <v>1300</v>
      </c>
      <c r="H216" s="65" t="s">
        <v>1301</v>
      </c>
      <c r="I216" s="67" t="s">
        <v>1302</v>
      </c>
      <c r="J216" s="67" t="s">
        <v>3246</v>
      </c>
      <c r="K216" s="65">
        <v>1</v>
      </c>
      <c r="L216" s="65"/>
      <c r="M216" s="65"/>
      <c r="N216" s="65"/>
      <c r="O216" s="65"/>
      <c r="P216" s="65"/>
      <c r="Q216" s="65"/>
      <c r="R216" s="65"/>
      <c r="S216" s="65" t="s">
        <v>1303</v>
      </c>
      <c r="T216" s="65" t="s">
        <v>1304</v>
      </c>
      <c r="U216" s="132" t="s">
        <v>1305</v>
      </c>
      <c r="V216" s="65" t="s">
        <v>632</v>
      </c>
    </row>
    <row r="217" spans="1:22" s="78" customFormat="1" ht="45.75" hidden="1" customHeight="1" x14ac:dyDescent="0.25">
      <c r="A217" s="75">
        <v>184</v>
      </c>
      <c r="B217" s="75">
        <v>185</v>
      </c>
      <c r="C217" s="75" t="s">
        <v>13</v>
      </c>
      <c r="D217" s="76">
        <v>801635.87797200005</v>
      </c>
      <c r="E217" s="76">
        <v>6323325.9137599897</v>
      </c>
      <c r="F217" s="75">
        <v>30248</v>
      </c>
      <c r="G217" s="75" t="s">
        <v>1306</v>
      </c>
      <c r="H217" s="75" t="s">
        <v>1307</v>
      </c>
      <c r="I217" s="77" t="s">
        <v>3496</v>
      </c>
      <c r="J217" s="77" t="s">
        <v>3246</v>
      </c>
      <c r="K217" s="75"/>
      <c r="L217" s="75">
        <v>1</v>
      </c>
      <c r="M217" s="75"/>
      <c r="N217" s="75"/>
      <c r="O217" s="75"/>
      <c r="P217" s="75">
        <v>1</v>
      </c>
      <c r="Q217" s="75"/>
      <c r="R217" s="75"/>
      <c r="S217" s="75" t="s">
        <v>1308</v>
      </c>
      <c r="T217" s="75" t="s">
        <v>1308</v>
      </c>
      <c r="U217" s="75" t="s">
        <v>1309</v>
      </c>
      <c r="V217" s="77" t="s">
        <v>1310</v>
      </c>
    </row>
    <row r="218" spans="1:22" s="68" customFormat="1" ht="45.75" hidden="1" customHeight="1" x14ac:dyDescent="0.25">
      <c r="A218" s="65">
        <v>185</v>
      </c>
      <c r="B218" s="65">
        <v>186</v>
      </c>
      <c r="C218" s="65" t="s">
        <v>13</v>
      </c>
      <c r="D218" s="66">
        <v>786961.49217400001</v>
      </c>
      <c r="E218" s="66">
        <v>6318662.6980299903</v>
      </c>
      <c r="F218" s="65">
        <v>30314</v>
      </c>
      <c r="G218" s="65" t="s">
        <v>1311</v>
      </c>
      <c r="H218" s="65" t="s">
        <v>3544</v>
      </c>
      <c r="I218" s="67" t="s">
        <v>1312</v>
      </c>
      <c r="J218" s="67" t="s">
        <v>2866</v>
      </c>
      <c r="K218" s="65">
        <v>1</v>
      </c>
      <c r="L218" s="65"/>
      <c r="M218" s="65"/>
      <c r="N218" s="65"/>
      <c r="O218" s="65"/>
      <c r="P218" s="65"/>
      <c r="Q218" s="65"/>
      <c r="R218" s="65"/>
      <c r="S218" s="65" t="s">
        <v>1313</v>
      </c>
      <c r="T218" s="65"/>
      <c r="U218" s="65" t="s">
        <v>1314</v>
      </c>
      <c r="V218" s="65" t="s">
        <v>1315</v>
      </c>
    </row>
    <row r="219" spans="1:22" s="74" customFormat="1" ht="50.25" hidden="1" customHeight="1" x14ac:dyDescent="0.25">
      <c r="A219" s="73">
        <v>186</v>
      </c>
      <c r="B219" s="73">
        <v>187</v>
      </c>
      <c r="C219" s="73" t="s">
        <v>13</v>
      </c>
      <c r="D219" s="81">
        <v>827981.20553999895</v>
      </c>
      <c r="E219" s="81">
        <v>6309986.6218800005</v>
      </c>
      <c r="F219" s="73">
        <v>30179</v>
      </c>
      <c r="G219" s="73" t="s">
        <v>1316</v>
      </c>
      <c r="H219" s="73" t="s">
        <v>1317</v>
      </c>
      <c r="I219" s="82" t="s">
        <v>3427</v>
      </c>
      <c r="J219" s="82" t="s">
        <v>3292</v>
      </c>
      <c r="K219" s="73"/>
      <c r="L219" s="73">
        <v>1</v>
      </c>
      <c r="M219" s="73"/>
      <c r="N219" s="73">
        <v>1</v>
      </c>
      <c r="O219" s="73"/>
      <c r="P219" s="73"/>
      <c r="Q219" s="73"/>
      <c r="R219" s="73"/>
      <c r="S219" s="73" t="s">
        <v>1318</v>
      </c>
      <c r="T219" s="73" t="s">
        <v>1319</v>
      </c>
      <c r="U219" s="73" t="s">
        <v>1320</v>
      </c>
      <c r="V219" s="73" t="s">
        <v>1321</v>
      </c>
    </row>
    <row r="220" spans="1:22" s="68" customFormat="1" ht="45.75" hidden="1" customHeight="1" x14ac:dyDescent="0.25">
      <c r="A220" s="65">
        <v>189</v>
      </c>
      <c r="B220" s="65">
        <v>190</v>
      </c>
      <c r="C220" s="65" t="s">
        <v>13</v>
      </c>
      <c r="D220" s="66">
        <v>815131.15024400002</v>
      </c>
      <c r="E220" s="66">
        <v>6335415.8194199903</v>
      </c>
      <c r="F220" s="65">
        <v>30115</v>
      </c>
      <c r="G220" s="65" t="s">
        <v>1322</v>
      </c>
      <c r="H220" s="65" t="s">
        <v>1323</v>
      </c>
      <c r="I220" s="67" t="s">
        <v>3358</v>
      </c>
      <c r="J220" s="67" t="s">
        <v>2876</v>
      </c>
      <c r="K220" s="65">
        <v>1</v>
      </c>
      <c r="L220" s="65"/>
      <c r="M220" s="65"/>
      <c r="N220" s="65"/>
      <c r="O220" s="65"/>
      <c r="P220" s="65"/>
      <c r="Q220" s="65"/>
      <c r="R220" s="65"/>
      <c r="S220" s="65" t="s">
        <v>1324</v>
      </c>
      <c r="T220" s="65"/>
      <c r="U220" s="65" t="s">
        <v>1325</v>
      </c>
      <c r="V220" s="67" t="s">
        <v>1326</v>
      </c>
    </row>
    <row r="221" spans="1:22" s="68" customFormat="1" ht="45.75" hidden="1" customHeight="1" x14ac:dyDescent="0.25">
      <c r="A221" s="65">
        <v>192</v>
      </c>
      <c r="B221" s="65">
        <v>193</v>
      </c>
      <c r="C221" s="65" t="s">
        <v>13</v>
      </c>
      <c r="D221" s="66">
        <v>827668.95543600002</v>
      </c>
      <c r="E221" s="66">
        <v>6333904.3409799896</v>
      </c>
      <c r="F221" s="65">
        <v>30092</v>
      </c>
      <c r="G221" s="65" t="s">
        <v>1327</v>
      </c>
      <c r="H221" s="65" t="s">
        <v>3348</v>
      </c>
      <c r="I221" s="67" t="s">
        <v>1328</v>
      </c>
      <c r="J221" s="67" t="s">
        <v>2876</v>
      </c>
      <c r="K221" s="65">
        <v>1</v>
      </c>
      <c r="L221" s="65"/>
      <c r="M221" s="65"/>
      <c r="N221" s="65"/>
      <c r="O221" s="65"/>
      <c r="P221" s="65"/>
      <c r="Q221" s="65"/>
      <c r="R221" s="65"/>
      <c r="S221" s="65" t="s">
        <v>1329</v>
      </c>
      <c r="T221" s="65" t="s">
        <v>1330</v>
      </c>
      <c r="U221" s="65" t="s">
        <v>1331</v>
      </c>
      <c r="V221" s="67" t="s">
        <v>1332</v>
      </c>
    </row>
    <row r="222" spans="1:22" s="68" customFormat="1" ht="45.75" hidden="1" customHeight="1" x14ac:dyDescent="0.25">
      <c r="A222" s="65">
        <v>194</v>
      </c>
      <c r="B222" s="65">
        <v>195</v>
      </c>
      <c r="C222" s="65" t="s">
        <v>13</v>
      </c>
      <c r="D222" s="66">
        <v>801472.19402900001</v>
      </c>
      <c r="E222" s="66">
        <v>6314886.0474100001</v>
      </c>
      <c r="F222" s="65">
        <v>30061</v>
      </c>
      <c r="G222" s="65" t="s">
        <v>2622</v>
      </c>
      <c r="H222" s="65" t="s">
        <v>1333</v>
      </c>
      <c r="I222" s="67" t="s">
        <v>1334</v>
      </c>
      <c r="J222" s="67" t="s">
        <v>3246</v>
      </c>
      <c r="K222" s="65">
        <v>1</v>
      </c>
      <c r="L222" s="65"/>
      <c r="M222" s="65"/>
      <c r="N222" s="65"/>
      <c r="O222" s="65"/>
      <c r="P222" s="65"/>
      <c r="Q222" s="65"/>
      <c r="R222" s="65"/>
      <c r="S222" s="65" t="s">
        <v>1335</v>
      </c>
      <c r="T222" s="65" t="s">
        <v>1336</v>
      </c>
      <c r="U222" s="132" t="s">
        <v>1337</v>
      </c>
      <c r="V222" s="65" t="s">
        <v>1338</v>
      </c>
    </row>
    <row r="223" spans="1:22" s="68" customFormat="1" ht="45.75" hidden="1" customHeight="1" x14ac:dyDescent="0.25">
      <c r="A223" s="65">
        <v>197</v>
      </c>
      <c r="B223" s="65">
        <v>198</v>
      </c>
      <c r="C223" s="65" t="s">
        <v>13</v>
      </c>
      <c r="D223" s="66">
        <v>784228.80039400002</v>
      </c>
      <c r="E223" s="66">
        <v>6324656.0472900001</v>
      </c>
      <c r="F223" s="65">
        <v>30147</v>
      </c>
      <c r="G223" s="65" t="s">
        <v>1339</v>
      </c>
      <c r="H223" s="65" t="s">
        <v>1340</v>
      </c>
      <c r="I223" s="67" t="s">
        <v>3391</v>
      </c>
      <c r="J223" s="67" t="s">
        <v>3246</v>
      </c>
      <c r="K223" s="65">
        <v>1</v>
      </c>
      <c r="L223" s="65"/>
      <c r="M223" s="65"/>
      <c r="N223" s="65"/>
      <c r="O223" s="65"/>
      <c r="P223" s="65"/>
      <c r="Q223" s="65"/>
      <c r="R223" s="65"/>
      <c r="S223" s="65" t="s">
        <v>1341</v>
      </c>
      <c r="T223" s="65" t="s">
        <v>1342</v>
      </c>
      <c r="U223" s="132" t="s">
        <v>1343</v>
      </c>
      <c r="V223" s="65" t="s">
        <v>1344</v>
      </c>
    </row>
    <row r="224" spans="1:22" s="68" customFormat="1" ht="45.75" hidden="1" customHeight="1" x14ac:dyDescent="0.25">
      <c r="A224" s="65">
        <v>198</v>
      </c>
      <c r="B224" s="65">
        <v>199</v>
      </c>
      <c r="C224" s="65" t="s">
        <v>13</v>
      </c>
      <c r="D224" s="66">
        <v>820635.68220999895</v>
      </c>
      <c r="E224" s="66">
        <v>6333740.8328299904</v>
      </c>
      <c r="F224" s="65">
        <v>30205</v>
      </c>
      <c r="G224" s="65" t="s">
        <v>1345</v>
      </c>
      <c r="H224" s="65" t="s">
        <v>1346</v>
      </c>
      <c r="I224" s="67" t="s">
        <v>1347</v>
      </c>
      <c r="J224" s="67" t="s">
        <v>2876</v>
      </c>
      <c r="K224" s="65">
        <v>1</v>
      </c>
      <c r="L224" s="65"/>
      <c r="M224" s="65"/>
      <c r="N224" s="65"/>
      <c r="O224" s="65"/>
      <c r="P224" s="65"/>
      <c r="Q224" s="65"/>
      <c r="R224" s="65"/>
      <c r="S224" s="65" t="s">
        <v>1348</v>
      </c>
      <c r="T224" s="65" t="s">
        <v>1349</v>
      </c>
      <c r="U224" s="65" t="s">
        <v>1350</v>
      </c>
      <c r="V224" s="65" t="s">
        <v>1351</v>
      </c>
    </row>
    <row r="225" spans="1:22" s="68" customFormat="1" ht="30" hidden="1" customHeight="1" x14ac:dyDescent="0.25">
      <c r="A225" s="65">
        <v>201</v>
      </c>
      <c r="B225" s="65">
        <v>202</v>
      </c>
      <c r="C225" s="65" t="s">
        <v>13</v>
      </c>
      <c r="D225" s="66">
        <v>790000.38670100004</v>
      </c>
      <c r="E225" s="66">
        <v>6319205.7874299902</v>
      </c>
      <c r="F225" s="65">
        <v>30002</v>
      </c>
      <c r="G225" s="65" t="s">
        <v>1352</v>
      </c>
      <c r="H225" s="65" t="s">
        <v>1353</v>
      </c>
      <c r="I225" s="67" t="s">
        <v>1354</v>
      </c>
      <c r="J225" s="67" t="s">
        <v>2866</v>
      </c>
      <c r="K225" s="65">
        <v>1</v>
      </c>
      <c r="L225" s="65"/>
      <c r="M225" s="65"/>
      <c r="N225" s="65"/>
      <c r="O225" s="65"/>
      <c r="P225" s="65"/>
      <c r="Q225" s="65"/>
      <c r="R225" s="65"/>
      <c r="S225" s="65" t="s">
        <v>1355</v>
      </c>
      <c r="T225" s="65" t="s">
        <v>1356</v>
      </c>
      <c r="U225" s="65" t="s">
        <v>1357</v>
      </c>
      <c r="V225" s="65" t="s">
        <v>993</v>
      </c>
    </row>
    <row r="226" spans="1:22" s="68" customFormat="1" ht="45.75" customHeight="1" x14ac:dyDescent="0.25">
      <c r="A226" s="65">
        <v>204</v>
      </c>
      <c r="B226" s="65">
        <v>205</v>
      </c>
      <c r="C226" s="65" t="s">
        <v>13</v>
      </c>
      <c r="D226" s="66">
        <v>816100.073508</v>
      </c>
      <c r="E226" s="66">
        <v>6307819.7304800004</v>
      </c>
      <c r="F226" s="65">
        <v>30156</v>
      </c>
      <c r="G226" s="65" t="s">
        <v>1358</v>
      </c>
      <c r="H226" s="65" t="s">
        <v>3402</v>
      </c>
      <c r="I226" s="67" t="s">
        <v>1359</v>
      </c>
      <c r="J226" s="67" t="s">
        <v>2869</v>
      </c>
      <c r="K226" s="65">
        <v>1</v>
      </c>
      <c r="L226" s="65"/>
      <c r="M226" s="65"/>
      <c r="N226" s="65"/>
      <c r="O226" s="65"/>
      <c r="P226" s="65"/>
      <c r="Q226" s="65"/>
      <c r="R226" s="65"/>
      <c r="S226" s="65" t="s">
        <v>1360</v>
      </c>
      <c r="T226" s="65" t="s">
        <v>1361</v>
      </c>
      <c r="U226" s="65" t="s">
        <v>1362</v>
      </c>
      <c r="V226" s="67" t="s">
        <v>1363</v>
      </c>
    </row>
    <row r="227" spans="1:22" s="63" customFormat="1" ht="45.75" hidden="1" customHeight="1" x14ac:dyDescent="0.25">
      <c r="A227" s="62">
        <v>214</v>
      </c>
      <c r="B227" s="62">
        <v>215</v>
      </c>
      <c r="C227" s="62" t="s">
        <v>13</v>
      </c>
      <c r="D227" s="84">
        <v>832607.45267499902</v>
      </c>
      <c r="E227" s="84">
        <v>6315825.9076899895</v>
      </c>
      <c r="F227" s="62">
        <v>30103</v>
      </c>
      <c r="G227" s="62" t="s">
        <v>1364</v>
      </c>
      <c r="H227" s="62" t="s">
        <v>1365</v>
      </c>
      <c r="I227" s="85" t="s">
        <v>1366</v>
      </c>
      <c r="J227" s="85" t="s">
        <v>3246</v>
      </c>
      <c r="K227" s="62"/>
      <c r="L227" s="62">
        <v>1</v>
      </c>
      <c r="M227" s="62"/>
      <c r="N227" s="62"/>
      <c r="O227" s="62">
        <v>1</v>
      </c>
      <c r="P227" s="62"/>
      <c r="Q227" s="62"/>
      <c r="R227" s="62"/>
      <c r="S227" s="62" t="s">
        <v>1367</v>
      </c>
      <c r="T227" s="62" t="s">
        <v>1368</v>
      </c>
      <c r="U227" s="62" t="s">
        <v>1369</v>
      </c>
      <c r="V227" s="85" t="s">
        <v>1370</v>
      </c>
    </row>
    <row r="228" spans="1:22" s="68" customFormat="1" ht="45.75" hidden="1" customHeight="1" x14ac:dyDescent="0.25">
      <c r="A228" s="65">
        <v>215</v>
      </c>
      <c r="B228" s="65">
        <v>216</v>
      </c>
      <c r="C228" s="65" t="s">
        <v>13</v>
      </c>
      <c r="D228" s="66">
        <v>793097.46898000001</v>
      </c>
      <c r="E228" s="66">
        <v>6318463.1970600002</v>
      </c>
      <c r="F228" s="65">
        <v>30163</v>
      </c>
      <c r="G228" s="65" t="s">
        <v>1371</v>
      </c>
      <c r="H228" s="65" t="s">
        <v>1372</v>
      </c>
      <c r="I228" s="67" t="s">
        <v>3413</v>
      </c>
      <c r="J228" s="67" t="s">
        <v>2866</v>
      </c>
      <c r="K228" s="65">
        <v>1</v>
      </c>
      <c r="L228" s="65"/>
      <c r="M228" s="65"/>
      <c r="N228" s="65"/>
      <c r="O228" s="65"/>
      <c r="P228" s="65"/>
      <c r="Q228" s="65"/>
      <c r="R228" s="65"/>
      <c r="S228" s="65" t="s">
        <v>1373</v>
      </c>
      <c r="T228" s="65"/>
      <c r="U228" s="65" t="s">
        <v>1374</v>
      </c>
      <c r="V228" s="67" t="s">
        <v>1375</v>
      </c>
    </row>
    <row r="229" spans="1:22" s="68" customFormat="1" ht="45.75" hidden="1" customHeight="1" x14ac:dyDescent="0.25">
      <c r="A229" s="65">
        <v>220</v>
      </c>
      <c r="B229" s="65">
        <v>221</v>
      </c>
      <c r="C229" s="65" t="s">
        <v>13</v>
      </c>
      <c r="D229" s="66">
        <v>803542.17353100004</v>
      </c>
      <c r="E229" s="66">
        <v>6323726.2657899903</v>
      </c>
      <c r="F229" s="65">
        <v>30086</v>
      </c>
      <c r="G229" s="65" t="s">
        <v>1376</v>
      </c>
      <c r="H229" s="65" t="s">
        <v>1377</v>
      </c>
      <c r="I229" s="67" t="s">
        <v>1378</v>
      </c>
      <c r="J229" s="67" t="s">
        <v>3246</v>
      </c>
      <c r="K229" s="65">
        <v>1</v>
      </c>
      <c r="L229" s="65"/>
      <c r="M229" s="65"/>
      <c r="N229" s="65"/>
      <c r="O229" s="65"/>
      <c r="P229" s="65"/>
      <c r="Q229" s="65"/>
      <c r="R229" s="65"/>
      <c r="S229" s="65" t="s">
        <v>1379</v>
      </c>
      <c r="T229" s="65" t="s">
        <v>1380</v>
      </c>
      <c r="U229" s="132" t="s">
        <v>1381</v>
      </c>
      <c r="V229" s="67" t="s">
        <v>1382</v>
      </c>
    </row>
    <row r="230" spans="1:22" s="68" customFormat="1" ht="45.75" hidden="1" customHeight="1" x14ac:dyDescent="0.25">
      <c r="A230" s="65">
        <v>222</v>
      </c>
      <c r="B230" s="65">
        <v>223</v>
      </c>
      <c r="C230" s="65" t="s">
        <v>13</v>
      </c>
      <c r="D230" s="66">
        <v>786637.91989500006</v>
      </c>
      <c r="E230" s="66">
        <v>6327274.2001700001</v>
      </c>
      <c r="F230" s="65">
        <v>30214</v>
      </c>
      <c r="G230" s="65" t="s">
        <v>1383</v>
      </c>
      <c r="H230" s="65" t="s">
        <v>3463</v>
      </c>
      <c r="I230" s="67" t="s">
        <v>3465</v>
      </c>
      <c r="J230" s="67" t="s">
        <v>3246</v>
      </c>
      <c r="K230" s="65">
        <v>1</v>
      </c>
      <c r="L230" s="65"/>
      <c r="M230" s="65"/>
      <c r="N230" s="65"/>
      <c r="O230" s="65"/>
      <c r="P230" s="65"/>
      <c r="Q230" s="65"/>
      <c r="R230" s="65"/>
      <c r="S230" s="65" t="s">
        <v>1384</v>
      </c>
      <c r="T230" s="65" t="s">
        <v>1385</v>
      </c>
      <c r="U230" s="132" t="s">
        <v>1386</v>
      </c>
      <c r="V230" s="65" t="s">
        <v>1387</v>
      </c>
    </row>
    <row r="231" spans="1:22" s="68" customFormat="1" ht="45.75" hidden="1" customHeight="1" x14ac:dyDescent="0.25">
      <c r="A231" s="65">
        <v>223</v>
      </c>
      <c r="B231" s="65">
        <v>224</v>
      </c>
      <c r="C231" s="65" t="s">
        <v>13</v>
      </c>
      <c r="D231" s="66">
        <v>818369.87848900002</v>
      </c>
      <c r="E231" s="66">
        <v>6330167.16029</v>
      </c>
      <c r="F231" s="65">
        <v>30337</v>
      </c>
      <c r="G231" s="65" t="s">
        <v>1388</v>
      </c>
      <c r="H231" s="65" t="s">
        <v>1389</v>
      </c>
      <c r="I231" s="67" t="s">
        <v>3564</v>
      </c>
      <c r="J231" s="67" t="s">
        <v>3246</v>
      </c>
      <c r="K231" s="65">
        <v>1</v>
      </c>
      <c r="L231" s="65"/>
      <c r="M231" s="65"/>
      <c r="N231" s="65"/>
      <c r="O231" s="65"/>
      <c r="P231" s="65"/>
      <c r="Q231" s="65"/>
      <c r="R231" s="65"/>
      <c r="S231" s="65" t="s">
        <v>1390</v>
      </c>
      <c r="T231" s="65" t="s">
        <v>1391</v>
      </c>
      <c r="U231" s="132" t="s">
        <v>1392</v>
      </c>
      <c r="V231" s="67" t="s">
        <v>1393</v>
      </c>
    </row>
    <row r="232" spans="1:22" s="68" customFormat="1" ht="45.75" hidden="1" customHeight="1" x14ac:dyDescent="0.25">
      <c r="A232" s="65">
        <v>225</v>
      </c>
      <c r="B232" s="65">
        <v>226</v>
      </c>
      <c r="C232" s="65" t="s">
        <v>13</v>
      </c>
      <c r="D232" s="66">
        <v>818677.43547400006</v>
      </c>
      <c r="E232" s="66">
        <v>6318192.3278200002</v>
      </c>
      <c r="F232" s="65">
        <v>30085</v>
      </c>
      <c r="G232" s="65" t="s">
        <v>1394</v>
      </c>
      <c r="H232" s="65" t="s">
        <v>1395</v>
      </c>
      <c r="I232" s="67" t="s">
        <v>3343</v>
      </c>
      <c r="J232" s="67" t="s">
        <v>3246</v>
      </c>
      <c r="K232" s="65">
        <v>1</v>
      </c>
      <c r="L232" s="65"/>
      <c r="M232" s="65"/>
      <c r="N232" s="65"/>
      <c r="O232" s="65"/>
      <c r="P232" s="65"/>
      <c r="Q232" s="65"/>
      <c r="R232" s="65"/>
      <c r="S232" s="65" t="s">
        <v>1396</v>
      </c>
      <c r="T232" s="65" t="s">
        <v>1397</v>
      </c>
      <c r="U232" s="132" t="s">
        <v>1398</v>
      </c>
      <c r="V232" s="65" t="s">
        <v>1399</v>
      </c>
    </row>
    <row r="233" spans="1:22" s="74" customFormat="1" ht="45.75" hidden="1" customHeight="1" x14ac:dyDescent="0.25">
      <c r="A233" s="73">
        <v>226</v>
      </c>
      <c r="B233" s="73">
        <v>227</v>
      </c>
      <c r="C233" s="73" t="s">
        <v>13</v>
      </c>
      <c r="D233" s="81">
        <v>806656.97377599904</v>
      </c>
      <c r="E233" s="81">
        <v>6321428.19955</v>
      </c>
      <c r="F233" s="73">
        <v>30049</v>
      </c>
      <c r="G233" s="73" t="s">
        <v>1400</v>
      </c>
      <c r="H233" s="73" t="s">
        <v>1401</v>
      </c>
      <c r="I233" s="82" t="s">
        <v>1402</v>
      </c>
      <c r="J233" s="82" t="s">
        <v>3246</v>
      </c>
      <c r="K233" s="73"/>
      <c r="L233" s="73">
        <v>1</v>
      </c>
      <c r="M233" s="73"/>
      <c r="N233" s="73">
        <v>1</v>
      </c>
      <c r="O233" s="73"/>
      <c r="P233" s="73"/>
      <c r="Q233" s="73"/>
      <c r="R233" s="73"/>
      <c r="S233" s="73" t="s">
        <v>1403</v>
      </c>
      <c r="T233" s="73" t="s">
        <v>1404</v>
      </c>
      <c r="U233" s="73" t="s">
        <v>1405</v>
      </c>
      <c r="V233" s="73" t="s">
        <v>1406</v>
      </c>
    </row>
    <row r="234" spans="1:22" s="68" customFormat="1" ht="45.75" hidden="1" customHeight="1" x14ac:dyDescent="0.25">
      <c r="A234" s="65">
        <v>227</v>
      </c>
      <c r="B234" s="65">
        <v>228</v>
      </c>
      <c r="C234" s="65" t="s">
        <v>13</v>
      </c>
      <c r="D234" s="66">
        <v>802789.01323100005</v>
      </c>
      <c r="E234" s="66">
        <v>6336110.4642899903</v>
      </c>
      <c r="F234" s="65">
        <v>30320</v>
      </c>
      <c r="G234" s="65" t="s">
        <v>1407</v>
      </c>
      <c r="H234" s="65" t="s">
        <v>1408</v>
      </c>
      <c r="I234" s="67" t="s">
        <v>1409</v>
      </c>
      <c r="J234" s="67" t="s">
        <v>2876</v>
      </c>
      <c r="K234" s="65">
        <v>1</v>
      </c>
      <c r="L234" s="65"/>
      <c r="M234" s="65"/>
      <c r="N234" s="65"/>
      <c r="O234" s="65"/>
      <c r="P234" s="65"/>
      <c r="Q234" s="65"/>
      <c r="R234" s="65"/>
      <c r="S234" s="65" t="s">
        <v>1410</v>
      </c>
      <c r="T234" s="65" t="s">
        <v>1411</v>
      </c>
      <c r="U234" s="65" t="s">
        <v>1412</v>
      </c>
      <c r="V234" s="67" t="s">
        <v>1413</v>
      </c>
    </row>
    <row r="235" spans="1:22" s="68" customFormat="1" ht="45.75" hidden="1" customHeight="1" x14ac:dyDescent="0.25">
      <c r="A235" s="65">
        <v>230</v>
      </c>
      <c r="B235" s="65">
        <v>231</v>
      </c>
      <c r="C235" s="65" t="s">
        <v>13</v>
      </c>
      <c r="D235" s="66">
        <v>830220.73933300003</v>
      </c>
      <c r="E235" s="66">
        <v>6312405.6875200002</v>
      </c>
      <c r="F235" s="65">
        <v>30328</v>
      </c>
      <c r="G235" s="65" t="s">
        <v>1414</v>
      </c>
      <c r="H235" s="67" t="s">
        <v>1415</v>
      </c>
      <c r="I235" s="67" t="s">
        <v>3553</v>
      </c>
      <c r="J235" s="67" t="s">
        <v>3292</v>
      </c>
      <c r="K235" s="65">
        <v>1</v>
      </c>
      <c r="L235" s="65"/>
      <c r="M235" s="65"/>
      <c r="N235" s="65"/>
      <c r="O235" s="65"/>
      <c r="P235" s="65"/>
      <c r="Q235" s="65"/>
      <c r="R235" s="65"/>
      <c r="S235" s="65" t="s">
        <v>1416</v>
      </c>
      <c r="T235" s="65" t="s">
        <v>1417</v>
      </c>
      <c r="U235" s="132" t="s">
        <v>1418</v>
      </c>
      <c r="V235" s="65" t="s">
        <v>1419</v>
      </c>
    </row>
    <row r="236" spans="1:22" s="68" customFormat="1" ht="45.75" hidden="1" customHeight="1" x14ac:dyDescent="0.25">
      <c r="A236" s="65">
        <v>234</v>
      </c>
      <c r="B236" s="65">
        <v>235</v>
      </c>
      <c r="C236" s="65" t="s">
        <v>13</v>
      </c>
      <c r="D236" s="66">
        <v>797353.87831299903</v>
      </c>
      <c r="E236" s="66">
        <v>6321880.5757799903</v>
      </c>
      <c r="F236" s="65">
        <v>30053</v>
      </c>
      <c r="G236" s="65" t="s">
        <v>1420</v>
      </c>
      <c r="H236" s="65" t="s">
        <v>3324</v>
      </c>
      <c r="I236" s="67" t="s">
        <v>3323</v>
      </c>
      <c r="J236" s="67" t="s">
        <v>3246</v>
      </c>
      <c r="K236" s="65">
        <v>1</v>
      </c>
      <c r="L236" s="65"/>
      <c r="M236" s="65"/>
      <c r="N236" s="65"/>
      <c r="O236" s="65"/>
      <c r="P236" s="65"/>
      <c r="Q236" s="65"/>
      <c r="R236" s="65"/>
      <c r="S236" s="65" t="s">
        <v>1421</v>
      </c>
      <c r="T236" s="65" t="s">
        <v>1422</v>
      </c>
      <c r="U236" s="132" t="s">
        <v>1423</v>
      </c>
      <c r="V236" s="65" t="s">
        <v>1424</v>
      </c>
    </row>
    <row r="237" spans="1:22" s="68" customFormat="1" ht="45.75" hidden="1" customHeight="1" x14ac:dyDescent="0.25">
      <c r="A237" s="65">
        <v>235</v>
      </c>
      <c r="B237" s="65">
        <v>236</v>
      </c>
      <c r="C237" s="65" t="s">
        <v>13</v>
      </c>
      <c r="D237" s="66">
        <v>784945.92629099905</v>
      </c>
      <c r="E237" s="66">
        <v>6310963.5491500003</v>
      </c>
      <c r="F237" s="65">
        <v>30192</v>
      </c>
      <c r="G237" s="65" t="s">
        <v>1425</v>
      </c>
      <c r="H237" s="65" t="s">
        <v>1426</v>
      </c>
      <c r="I237" s="67" t="s">
        <v>3449</v>
      </c>
      <c r="J237" s="67" t="s">
        <v>2866</v>
      </c>
      <c r="K237" s="65">
        <v>1</v>
      </c>
      <c r="L237" s="65"/>
      <c r="M237" s="65"/>
      <c r="N237" s="65"/>
      <c r="O237" s="65"/>
      <c r="P237" s="65"/>
      <c r="Q237" s="65"/>
      <c r="R237" s="65"/>
      <c r="S237" s="65" t="s">
        <v>1427</v>
      </c>
      <c r="T237" s="65"/>
      <c r="U237" s="65" t="s">
        <v>1428</v>
      </c>
      <c r="V237" s="65" t="s">
        <v>1429</v>
      </c>
    </row>
    <row r="238" spans="1:22" s="68" customFormat="1" ht="45.75" hidden="1" customHeight="1" x14ac:dyDescent="0.25">
      <c r="A238" s="65">
        <v>238</v>
      </c>
      <c r="B238" s="65">
        <v>239</v>
      </c>
      <c r="C238" s="65" t="s">
        <v>13</v>
      </c>
      <c r="D238" s="66">
        <v>824527.89169600001</v>
      </c>
      <c r="E238" s="66">
        <v>6313676.8528800001</v>
      </c>
      <c r="F238" s="65">
        <v>30317</v>
      </c>
      <c r="G238" s="65" t="s">
        <v>1430</v>
      </c>
      <c r="H238" s="65" t="s">
        <v>3547</v>
      </c>
      <c r="I238" s="67" t="s">
        <v>1431</v>
      </c>
      <c r="J238" s="67" t="s">
        <v>3246</v>
      </c>
      <c r="K238" s="65">
        <v>1</v>
      </c>
      <c r="L238" s="65"/>
      <c r="M238" s="65"/>
      <c r="N238" s="65"/>
      <c r="O238" s="65"/>
      <c r="P238" s="65"/>
      <c r="Q238" s="65"/>
      <c r="R238" s="65"/>
      <c r="S238" s="65" t="s">
        <v>1432</v>
      </c>
      <c r="T238" s="65" t="s">
        <v>1433</v>
      </c>
      <c r="U238" s="132" t="s">
        <v>1434</v>
      </c>
      <c r="V238" s="65" t="s">
        <v>1435</v>
      </c>
    </row>
    <row r="239" spans="1:22" s="68" customFormat="1" ht="45.75" hidden="1" customHeight="1" x14ac:dyDescent="0.25">
      <c r="A239" s="65">
        <v>240</v>
      </c>
      <c r="B239" s="65">
        <v>241</v>
      </c>
      <c r="C239" s="65" t="s">
        <v>13</v>
      </c>
      <c r="D239" s="66">
        <v>828476.12219200004</v>
      </c>
      <c r="E239" s="66">
        <v>6315461.4437499903</v>
      </c>
      <c r="F239" s="65">
        <v>30116</v>
      </c>
      <c r="G239" s="65" t="s">
        <v>1436</v>
      </c>
      <c r="H239" s="65" t="s">
        <v>1437</v>
      </c>
      <c r="I239" s="67" t="s">
        <v>3359</v>
      </c>
      <c r="J239" s="67" t="s">
        <v>3246</v>
      </c>
      <c r="K239" s="65">
        <v>1</v>
      </c>
      <c r="L239" s="65"/>
      <c r="M239" s="65"/>
      <c r="N239" s="65"/>
      <c r="O239" s="65"/>
      <c r="P239" s="65"/>
      <c r="Q239" s="65"/>
      <c r="R239" s="65"/>
      <c r="S239" s="65" t="s">
        <v>1438</v>
      </c>
      <c r="T239" s="65" t="s">
        <v>1439</v>
      </c>
      <c r="U239" s="132" t="s">
        <v>1440</v>
      </c>
      <c r="V239" s="65" t="s">
        <v>1441</v>
      </c>
    </row>
    <row r="240" spans="1:22" s="68" customFormat="1" ht="45.75" customHeight="1" x14ac:dyDescent="0.25">
      <c r="A240" s="65">
        <v>241</v>
      </c>
      <c r="B240" s="65">
        <v>242</v>
      </c>
      <c r="C240" s="65" t="s">
        <v>13</v>
      </c>
      <c r="D240" s="66">
        <v>818009.20305400004</v>
      </c>
      <c r="E240" s="66">
        <v>6309836.11149</v>
      </c>
      <c r="F240" s="65">
        <v>30257</v>
      </c>
      <c r="G240" s="65" t="s">
        <v>1442</v>
      </c>
      <c r="H240" s="65" t="s">
        <v>3501</v>
      </c>
      <c r="I240" s="67" t="s">
        <v>1443</v>
      </c>
      <c r="J240" s="67" t="s">
        <v>2869</v>
      </c>
      <c r="K240" s="65">
        <v>1</v>
      </c>
      <c r="L240" s="65"/>
      <c r="M240" s="65"/>
      <c r="N240" s="65"/>
      <c r="O240" s="65"/>
      <c r="P240" s="65"/>
      <c r="Q240" s="65"/>
      <c r="R240" s="65"/>
      <c r="S240" s="65" t="s">
        <v>1444</v>
      </c>
      <c r="T240" s="65" t="s">
        <v>1445</v>
      </c>
      <c r="U240" s="65" t="s">
        <v>1446</v>
      </c>
      <c r="V240" s="65" t="s">
        <v>1447</v>
      </c>
    </row>
    <row r="241" spans="1:22" s="68" customFormat="1" ht="45.75" hidden="1" customHeight="1" x14ac:dyDescent="0.25">
      <c r="A241" s="65">
        <v>245</v>
      </c>
      <c r="B241" s="65">
        <v>246</v>
      </c>
      <c r="C241" s="65" t="s">
        <v>13</v>
      </c>
      <c r="D241" s="66">
        <v>794824.27040599904</v>
      </c>
      <c r="E241" s="66">
        <v>6329540.8509299904</v>
      </c>
      <c r="F241" s="65">
        <v>30250</v>
      </c>
      <c r="G241" s="65" t="s">
        <v>1448</v>
      </c>
      <c r="H241" s="65" t="s">
        <v>1449</v>
      </c>
      <c r="I241" s="67" t="s">
        <v>1450</v>
      </c>
      <c r="J241" s="67" t="s">
        <v>3246</v>
      </c>
      <c r="K241" s="65">
        <v>1</v>
      </c>
      <c r="L241" s="65"/>
      <c r="M241" s="65"/>
      <c r="N241" s="65"/>
      <c r="O241" s="65"/>
      <c r="P241" s="65"/>
      <c r="Q241" s="65"/>
      <c r="R241" s="65"/>
      <c r="S241" s="65" t="s">
        <v>1451</v>
      </c>
      <c r="T241" s="65"/>
      <c r="U241" s="132" t="s">
        <v>1452</v>
      </c>
      <c r="V241" s="67" t="s">
        <v>1453</v>
      </c>
    </row>
    <row r="242" spans="1:22" s="68" customFormat="1" ht="45.75" hidden="1" customHeight="1" x14ac:dyDescent="0.25">
      <c r="A242" s="65">
        <v>258</v>
      </c>
      <c r="B242" s="65">
        <v>259</v>
      </c>
      <c r="C242" s="65" t="s">
        <v>13</v>
      </c>
      <c r="D242" s="66">
        <v>816250.45671599905</v>
      </c>
      <c r="E242" s="66">
        <v>6322696.0952000003</v>
      </c>
      <c r="F242" s="65">
        <v>30286</v>
      </c>
      <c r="G242" s="65" t="s">
        <v>1454</v>
      </c>
      <c r="H242" s="65" t="s">
        <v>1455</v>
      </c>
      <c r="I242" s="67" t="s">
        <v>1456</v>
      </c>
      <c r="J242" s="67" t="s">
        <v>3246</v>
      </c>
      <c r="K242" s="65">
        <v>1</v>
      </c>
      <c r="L242" s="65"/>
      <c r="M242" s="65"/>
      <c r="N242" s="65"/>
      <c r="O242" s="65"/>
      <c r="P242" s="65"/>
      <c r="Q242" s="65"/>
      <c r="R242" s="65"/>
      <c r="S242" s="65" t="s">
        <v>1457</v>
      </c>
      <c r="T242" s="65" t="s">
        <v>1458</v>
      </c>
      <c r="U242" s="132" t="s">
        <v>1459</v>
      </c>
      <c r="V242" s="67" t="s">
        <v>1460</v>
      </c>
    </row>
    <row r="243" spans="1:22" s="68" customFormat="1" ht="45.75" hidden="1" customHeight="1" x14ac:dyDescent="0.25">
      <c r="A243" s="65">
        <v>262</v>
      </c>
      <c r="B243" s="65">
        <v>263</v>
      </c>
      <c r="C243" s="65" t="s">
        <v>13</v>
      </c>
      <c r="D243" s="66">
        <v>783772.20752000005</v>
      </c>
      <c r="E243" s="66">
        <v>6308833.5767700002</v>
      </c>
      <c r="F243" s="65">
        <v>30309</v>
      </c>
      <c r="G243" s="65" t="s">
        <v>1461</v>
      </c>
      <c r="H243" s="65" t="s">
        <v>1462</v>
      </c>
      <c r="I243" s="67" t="s">
        <v>3540</v>
      </c>
      <c r="J243" s="67" t="s">
        <v>2866</v>
      </c>
      <c r="K243" s="65">
        <v>1</v>
      </c>
      <c r="L243" s="65"/>
      <c r="M243" s="65"/>
      <c r="N243" s="65"/>
      <c r="O243" s="65"/>
      <c r="P243" s="65"/>
      <c r="Q243" s="65"/>
      <c r="R243" s="65"/>
      <c r="S243" s="65" t="s">
        <v>1463</v>
      </c>
      <c r="T243" s="65" t="s">
        <v>1464</v>
      </c>
      <c r="U243" s="65" t="s">
        <v>1465</v>
      </c>
      <c r="V243" s="65" t="s">
        <v>993</v>
      </c>
    </row>
    <row r="244" spans="1:22" s="68" customFormat="1" ht="45.75" hidden="1" customHeight="1" x14ac:dyDescent="0.25">
      <c r="A244" s="65">
        <v>264</v>
      </c>
      <c r="B244" s="65">
        <v>265</v>
      </c>
      <c r="C244" s="65" t="s">
        <v>13</v>
      </c>
      <c r="D244" s="66">
        <v>796234.02226400003</v>
      </c>
      <c r="E244" s="66">
        <v>6315326.8407100001</v>
      </c>
      <c r="F244" s="65">
        <v>30180</v>
      </c>
      <c r="G244" s="65" t="s">
        <v>1466</v>
      </c>
      <c r="H244" s="65" t="s">
        <v>3439</v>
      </c>
      <c r="I244" s="67" t="s">
        <v>1467</v>
      </c>
      <c r="J244" s="67" t="s">
        <v>3246</v>
      </c>
      <c r="K244" s="65">
        <v>1</v>
      </c>
      <c r="L244" s="65"/>
      <c r="M244" s="65"/>
      <c r="N244" s="65"/>
      <c r="O244" s="65"/>
      <c r="P244" s="65"/>
      <c r="Q244" s="65"/>
      <c r="R244" s="65"/>
      <c r="S244" s="65" t="s">
        <v>1468</v>
      </c>
      <c r="T244" s="65"/>
      <c r="U244" s="132" t="s">
        <v>1469</v>
      </c>
      <c r="V244" s="65" t="s">
        <v>1470</v>
      </c>
    </row>
    <row r="245" spans="1:22" s="68" customFormat="1" ht="45.75" hidden="1" customHeight="1" x14ac:dyDescent="0.25">
      <c r="A245" s="65">
        <v>265</v>
      </c>
      <c r="B245" s="65">
        <v>266</v>
      </c>
      <c r="C245" s="65" t="s">
        <v>13</v>
      </c>
      <c r="D245" s="66">
        <v>797082.92056300002</v>
      </c>
      <c r="E245" s="66">
        <v>6309035.0344399903</v>
      </c>
      <c r="F245" s="65">
        <v>30193</v>
      </c>
      <c r="G245" s="65" t="s">
        <v>1471</v>
      </c>
      <c r="H245" s="65" t="s">
        <v>1472</v>
      </c>
      <c r="I245" s="67" t="s">
        <v>1473</v>
      </c>
      <c r="J245" s="67" t="s">
        <v>3246</v>
      </c>
      <c r="K245" s="65">
        <v>1</v>
      </c>
      <c r="L245" s="65"/>
      <c r="M245" s="65"/>
      <c r="N245" s="65"/>
      <c r="O245" s="65"/>
      <c r="P245" s="65"/>
      <c r="Q245" s="65"/>
      <c r="R245" s="65"/>
      <c r="S245" s="65" t="s">
        <v>1474</v>
      </c>
      <c r="T245" s="65"/>
      <c r="U245" s="132" t="s">
        <v>1475</v>
      </c>
      <c r="V245" s="65" t="s">
        <v>1476</v>
      </c>
    </row>
    <row r="246" spans="1:22" s="63" customFormat="1" ht="45.75" hidden="1" customHeight="1" x14ac:dyDescent="0.25">
      <c r="A246" s="62">
        <v>267</v>
      </c>
      <c r="B246" s="62">
        <v>268</v>
      </c>
      <c r="C246" s="62" t="s">
        <v>13</v>
      </c>
      <c r="D246" s="84">
        <v>830936.62829100003</v>
      </c>
      <c r="E246" s="84">
        <v>6307400.1770400004</v>
      </c>
      <c r="F246" s="62">
        <v>30336</v>
      </c>
      <c r="G246" s="62" t="s">
        <v>1477</v>
      </c>
      <c r="H246" s="62" t="s">
        <v>1478</v>
      </c>
      <c r="I246" s="85" t="s">
        <v>3565</v>
      </c>
      <c r="J246" s="85" t="s">
        <v>3292</v>
      </c>
      <c r="K246" s="62"/>
      <c r="L246" s="62">
        <v>1</v>
      </c>
      <c r="M246" s="62"/>
      <c r="N246" s="62"/>
      <c r="O246" s="62">
        <v>1</v>
      </c>
      <c r="P246" s="62"/>
      <c r="Q246" s="62"/>
      <c r="R246" s="62"/>
      <c r="S246" s="62" t="s">
        <v>1479</v>
      </c>
      <c r="T246" s="62" t="s">
        <v>1480</v>
      </c>
      <c r="U246" s="62" t="s">
        <v>1481</v>
      </c>
      <c r="V246" s="85" t="s">
        <v>1482</v>
      </c>
    </row>
    <row r="247" spans="1:22" s="68" customFormat="1" ht="30" hidden="1" x14ac:dyDescent="0.25">
      <c r="A247" s="65">
        <v>271</v>
      </c>
      <c r="B247" s="65">
        <v>272</v>
      </c>
      <c r="C247" s="65" t="s">
        <v>13</v>
      </c>
      <c r="D247" s="66">
        <v>786840.95636700001</v>
      </c>
      <c r="E247" s="66">
        <v>6316459.2234399896</v>
      </c>
      <c r="F247" s="65">
        <v>30300</v>
      </c>
      <c r="G247" s="65" t="s">
        <v>1483</v>
      </c>
      <c r="H247" s="65" t="s">
        <v>1484</v>
      </c>
      <c r="I247" s="67" t="s">
        <v>3538</v>
      </c>
      <c r="J247" s="67" t="s">
        <v>2866</v>
      </c>
      <c r="K247" s="65">
        <v>1</v>
      </c>
      <c r="L247" s="65"/>
      <c r="M247" s="65"/>
      <c r="N247" s="65"/>
      <c r="O247" s="65"/>
      <c r="P247" s="65"/>
      <c r="Q247" s="65"/>
      <c r="R247" s="65"/>
      <c r="S247" s="65" t="s">
        <v>1485</v>
      </c>
      <c r="T247" s="65" t="s">
        <v>1485</v>
      </c>
      <c r="U247" s="65" t="s">
        <v>1486</v>
      </c>
      <c r="V247" s="65" t="s">
        <v>1487</v>
      </c>
    </row>
    <row r="248" spans="1:22" s="68" customFormat="1" ht="47.25" hidden="1" customHeight="1" x14ac:dyDescent="0.25">
      <c r="A248" s="65">
        <v>274</v>
      </c>
      <c r="B248" s="65">
        <v>275</v>
      </c>
      <c r="C248" s="65" t="s">
        <v>13</v>
      </c>
      <c r="D248" s="66">
        <v>797986.70069299894</v>
      </c>
      <c r="E248" s="66">
        <v>6335415.1027899897</v>
      </c>
      <c r="F248" s="65">
        <v>30275</v>
      </c>
      <c r="G248" s="65" t="s">
        <v>1488</v>
      </c>
      <c r="H248" s="65" t="s">
        <v>1489</v>
      </c>
      <c r="I248" s="67" t="s">
        <v>3520</v>
      </c>
      <c r="J248" s="67" t="s">
        <v>3246</v>
      </c>
      <c r="K248" s="65">
        <v>1</v>
      </c>
      <c r="L248" s="65"/>
      <c r="M248" s="65"/>
      <c r="N248" s="65"/>
      <c r="O248" s="65"/>
      <c r="P248" s="65"/>
      <c r="Q248" s="65"/>
      <c r="R248" s="65"/>
      <c r="S248" s="65" t="s">
        <v>1490</v>
      </c>
      <c r="T248" s="65" t="s">
        <v>1491</v>
      </c>
      <c r="U248" s="132" t="s">
        <v>1492</v>
      </c>
      <c r="V248" s="65" t="s">
        <v>1493</v>
      </c>
    </row>
    <row r="249" spans="1:22" s="68" customFormat="1" ht="47.25" hidden="1" customHeight="1" x14ac:dyDescent="0.25">
      <c r="A249" s="65">
        <v>275</v>
      </c>
      <c r="B249" s="65">
        <v>276</v>
      </c>
      <c r="C249" s="65" t="s">
        <v>13</v>
      </c>
      <c r="D249" s="66">
        <v>829231.51797499903</v>
      </c>
      <c r="E249" s="66">
        <v>6332751.1083000004</v>
      </c>
      <c r="F249" s="65">
        <v>30355</v>
      </c>
      <c r="G249" s="65" t="s">
        <v>1494</v>
      </c>
      <c r="H249" s="65" t="s">
        <v>3526</v>
      </c>
      <c r="I249" s="67" t="s">
        <v>1495</v>
      </c>
      <c r="J249" s="67" t="s">
        <v>2876</v>
      </c>
      <c r="K249" s="65">
        <v>1</v>
      </c>
      <c r="L249" s="65"/>
      <c r="M249" s="65"/>
      <c r="N249" s="65"/>
      <c r="O249" s="65"/>
      <c r="P249" s="65"/>
      <c r="Q249" s="65"/>
      <c r="R249" s="65"/>
      <c r="S249" s="65" t="s">
        <v>1496</v>
      </c>
      <c r="T249" s="65" t="s">
        <v>1497</v>
      </c>
      <c r="U249" s="65" t="s">
        <v>1498</v>
      </c>
      <c r="V249" s="67" t="s">
        <v>1499</v>
      </c>
    </row>
    <row r="250" spans="1:22" s="68" customFormat="1" ht="47.25" hidden="1" customHeight="1" x14ac:dyDescent="0.25">
      <c r="A250" s="65">
        <v>276</v>
      </c>
      <c r="B250" s="65">
        <v>277</v>
      </c>
      <c r="C250" s="65" t="s">
        <v>13</v>
      </c>
      <c r="D250" s="66">
        <v>784476.28781200002</v>
      </c>
      <c r="E250" s="66">
        <v>6313662.2331400001</v>
      </c>
      <c r="F250" s="65">
        <v>30050</v>
      </c>
      <c r="G250" s="65" t="s">
        <v>1500</v>
      </c>
      <c r="H250" s="65" t="s">
        <v>1501</v>
      </c>
      <c r="I250" s="67" t="s">
        <v>1502</v>
      </c>
      <c r="J250" s="67" t="s">
        <v>2866</v>
      </c>
      <c r="K250" s="65">
        <v>1</v>
      </c>
      <c r="L250" s="65"/>
      <c r="M250" s="65"/>
      <c r="N250" s="65"/>
      <c r="O250" s="65"/>
      <c r="P250" s="65"/>
      <c r="Q250" s="65"/>
      <c r="R250" s="65"/>
      <c r="S250" s="65" t="s">
        <v>1503</v>
      </c>
      <c r="T250" s="65"/>
      <c r="U250" s="65" t="s">
        <v>1504</v>
      </c>
      <c r="V250" s="67" t="s">
        <v>1505</v>
      </c>
    </row>
    <row r="251" spans="1:22" s="68" customFormat="1" ht="47.25" hidden="1" customHeight="1" x14ac:dyDescent="0.25">
      <c r="A251" s="65">
        <v>277</v>
      </c>
      <c r="B251" s="65">
        <v>278</v>
      </c>
      <c r="C251" s="65" t="s">
        <v>13</v>
      </c>
      <c r="D251" s="66">
        <v>825596.53556300001</v>
      </c>
      <c r="E251" s="66">
        <v>6310608.9984999904</v>
      </c>
      <c r="F251" s="65">
        <v>30166</v>
      </c>
      <c r="G251" s="65" t="s">
        <v>1506</v>
      </c>
      <c r="H251" s="65" t="s">
        <v>1507</v>
      </c>
      <c r="I251" s="67" t="s">
        <v>1508</v>
      </c>
      <c r="J251" s="67" t="s">
        <v>3246</v>
      </c>
      <c r="K251" s="65">
        <v>1</v>
      </c>
      <c r="L251" s="65"/>
      <c r="M251" s="65"/>
      <c r="N251" s="65"/>
      <c r="O251" s="65"/>
      <c r="P251" s="65"/>
      <c r="Q251" s="65"/>
      <c r="R251" s="65"/>
      <c r="S251" s="65" t="s">
        <v>1509</v>
      </c>
      <c r="T251" s="65" t="s">
        <v>1510</v>
      </c>
      <c r="U251" s="132" t="s">
        <v>1511</v>
      </c>
      <c r="V251" s="67" t="s">
        <v>1512</v>
      </c>
    </row>
    <row r="252" spans="1:22" s="68" customFormat="1" ht="47.25" hidden="1" customHeight="1" x14ac:dyDescent="0.25">
      <c r="A252" s="65">
        <v>281</v>
      </c>
      <c r="B252" s="65">
        <v>282</v>
      </c>
      <c r="C252" s="65" t="s">
        <v>13</v>
      </c>
      <c r="D252" s="66">
        <v>795513.42430199904</v>
      </c>
      <c r="E252" s="66">
        <v>6310621.4883799898</v>
      </c>
      <c r="F252" s="65">
        <v>30281</v>
      </c>
      <c r="G252" s="65" t="s">
        <v>1513</v>
      </c>
      <c r="H252" s="65" t="s">
        <v>1514</v>
      </c>
      <c r="I252" s="67" t="s">
        <v>3524</v>
      </c>
      <c r="J252" s="67" t="s">
        <v>3246</v>
      </c>
      <c r="K252" s="65">
        <v>1</v>
      </c>
      <c r="L252" s="65"/>
      <c r="M252" s="65"/>
      <c r="N252" s="65"/>
      <c r="O252" s="65"/>
      <c r="P252" s="65"/>
      <c r="Q252" s="65"/>
      <c r="R252" s="65"/>
      <c r="S252" s="65" t="s">
        <v>1515</v>
      </c>
      <c r="T252" s="65" t="s">
        <v>1516</v>
      </c>
      <c r="U252" s="132" t="s">
        <v>1517</v>
      </c>
      <c r="V252" s="67" t="s">
        <v>1518</v>
      </c>
    </row>
    <row r="253" spans="1:22" s="68" customFormat="1" ht="47.25" hidden="1" customHeight="1" x14ac:dyDescent="0.25">
      <c r="A253" s="65">
        <v>288</v>
      </c>
      <c r="B253" s="65">
        <v>289</v>
      </c>
      <c r="C253" s="65" t="s">
        <v>13</v>
      </c>
      <c r="D253" s="66">
        <v>816754.78644599905</v>
      </c>
      <c r="E253" s="66">
        <v>6335058.4554899903</v>
      </c>
      <c r="F253" s="65">
        <v>30279</v>
      </c>
      <c r="G253" s="65" t="s">
        <v>1519</v>
      </c>
      <c r="H253" s="65" t="s">
        <v>1520</v>
      </c>
      <c r="I253" s="67" t="s">
        <v>3522</v>
      </c>
      <c r="J253" s="67" t="s">
        <v>2876</v>
      </c>
      <c r="K253" s="65">
        <v>1</v>
      </c>
      <c r="L253" s="65"/>
      <c r="M253" s="65"/>
      <c r="N253" s="65"/>
      <c r="O253" s="65"/>
      <c r="P253" s="65"/>
      <c r="Q253" s="65"/>
      <c r="R253" s="65"/>
      <c r="S253" s="65" t="s">
        <v>1521</v>
      </c>
      <c r="T253" s="65" t="s">
        <v>1522</v>
      </c>
      <c r="U253" s="65" t="s">
        <v>1523</v>
      </c>
      <c r="V253" s="65" t="s">
        <v>993</v>
      </c>
    </row>
    <row r="254" spans="1:22" s="68" customFormat="1" ht="47.25" hidden="1" customHeight="1" x14ac:dyDescent="0.25">
      <c r="A254" s="65">
        <v>292</v>
      </c>
      <c r="B254" s="65">
        <v>293</v>
      </c>
      <c r="C254" s="65" t="s">
        <v>13</v>
      </c>
      <c r="D254" s="66">
        <v>818325.34573900001</v>
      </c>
      <c r="E254" s="66">
        <v>6333948.4228600003</v>
      </c>
      <c r="F254" s="65">
        <v>30031</v>
      </c>
      <c r="G254" s="65" t="s">
        <v>3356</v>
      </c>
      <c r="H254" s="65" t="s">
        <v>1524</v>
      </c>
      <c r="I254" s="67" t="s">
        <v>1525</v>
      </c>
      <c r="J254" s="67" t="s">
        <v>2876</v>
      </c>
      <c r="K254" s="65">
        <v>1</v>
      </c>
      <c r="L254" s="65"/>
      <c r="M254" s="65"/>
      <c r="N254" s="65"/>
      <c r="O254" s="65"/>
      <c r="P254" s="65"/>
      <c r="Q254" s="65"/>
      <c r="R254" s="65"/>
      <c r="S254" s="65" t="s">
        <v>1526</v>
      </c>
      <c r="T254" s="65" t="s">
        <v>1527</v>
      </c>
      <c r="U254" s="65" t="s">
        <v>1528</v>
      </c>
      <c r="V254" s="67" t="s">
        <v>1529</v>
      </c>
    </row>
    <row r="255" spans="1:22" s="68" customFormat="1" ht="31.5" hidden="1" customHeight="1" x14ac:dyDescent="0.25">
      <c r="A255" s="65">
        <v>293</v>
      </c>
      <c r="B255" s="65">
        <v>294</v>
      </c>
      <c r="C255" s="65" t="s">
        <v>13</v>
      </c>
      <c r="D255" s="66">
        <v>805891.62870200002</v>
      </c>
      <c r="E255" s="66">
        <v>6329718.0907399897</v>
      </c>
      <c r="F255" s="65">
        <v>30001</v>
      </c>
      <c r="G255" s="65" t="s">
        <v>1530</v>
      </c>
      <c r="H255" s="65" t="s">
        <v>1531</v>
      </c>
      <c r="I255" s="67" t="s">
        <v>1532</v>
      </c>
      <c r="J255" s="67" t="s">
        <v>3246</v>
      </c>
      <c r="K255" s="65">
        <v>1</v>
      </c>
      <c r="L255" s="65"/>
      <c r="M255" s="65"/>
      <c r="N255" s="65"/>
      <c r="O255" s="65"/>
      <c r="P255" s="65"/>
      <c r="Q255" s="65"/>
      <c r="R255" s="65"/>
      <c r="S255" s="65" t="s">
        <v>1533</v>
      </c>
      <c r="T255" s="65" t="s">
        <v>1533</v>
      </c>
      <c r="U255" s="132" t="s">
        <v>1534</v>
      </c>
      <c r="V255" s="65" t="s">
        <v>1535</v>
      </c>
    </row>
    <row r="256" spans="1:22" s="68" customFormat="1" ht="47.25" hidden="1" customHeight="1" x14ac:dyDescent="0.25">
      <c r="A256" s="65">
        <v>296</v>
      </c>
      <c r="B256" s="65">
        <v>297</v>
      </c>
      <c r="C256" s="65" t="s">
        <v>13</v>
      </c>
      <c r="D256" s="66">
        <v>796241.330388</v>
      </c>
      <c r="E256" s="66">
        <v>6314125.0425000004</v>
      </c>
      <c r="F256" s="65">
        <v>30233</v>
      </c>
      <c r="G256" s="65" t="s">
        <v>1536</v>
      </c>
      <c r="H256" s="65" t="s">
        <v>1537</v>
      </c>
      <c r="I256" s="67" t="s">
        <v>3488</v>
      </c>
      <c r="J256" s="67" t="s">
        <v>3246</v>
      </c>
      <c r="K256" s="65">
        <v>1</v>
      </c>
      <c r="L256" s="65"/>
      <c r="M256" s="65"/>
      <c r="N256" s="65"/>
      <c r="O256" s="65"/>
      <c r="P256" s="65"/>
      <c r="Q256" s="65"/>
      <c r="R256" s="65"/>
      <c r="S256" s="65" t="s">
        <v>1538</v>
      </c>
      <c r="T256" s="65" t="s">
        <v>1539</v>
      </c>
      <c r="U256" s="132" t="s">
        <v>1540</v>
      </c>
      <c r="V256" s="67" t="s">
        <v>1541</v>
      </c>
    </row>
    <row r="257" spans="1:22" s="68" customFormat="1" ht="47.25" hidden="1" customHeight="1" x14ac:dyDescent="0.25">
      <c r="A257" s="65">
        <v>297</v>
      </c>
      <c r="B257" s="65">
        <v>298</v>
      </c>
      <c r="C257" s="65" t="s">
        <v>13</v>
      </c>
      <c r="D257" s="66">
        <v>796635.46656700002</v>
      </c>
      <c r="E257" s="66">
        <v>6326287.4356199903</v>
      </c>
      <c r="F257" s="65">
        <v>30240</v>
      </c>
      <c r="G257" s="65" t="s">
        <v>1542</v>
      </c>
      <c r="H257" s="65" t="s">
        <v>3492</v>
      </c>
      <c r="I257" s="67" t="s">
        <v>3491</v>
      </c>
      <c r="J257" s="67" t="s">
        <v>3246</v>
      </c>
      <c r="K257" s="65">
        <v>1</v>
      </c>
      <c r="L257" s="65"/>
      <c r="M257" s="65"/>
      <c r="N257" s="65"/>
      <c r="O257" s="65"/>
      <c r="P257" s="65"/>
      <c r="Q257" s="65"/>
      <c r="R257" s="65"/>
      <c r="S257" s="65" t="s">
        <v>1543</v>
      </c>
      <c r="T257" s="65" t="s">
        <v>1544</v>
      </c>
      <c r="U257" s="132" t="s">
        <v>1545</v>
      </c>
      <c r="V257" s="65" t="s">
        <v>1546</v>
      </c>
    </row>
    <row r="258" spans="1:22" s="68" customFormat="1" ht="47.25" hidden="1" customHeight="1" x14ac:dyDescent="0.25">
      <c r="A258" s="65">
        <v>300</v>
      </c>
      <c r="B258" s="65">
        <v>301</v>
      </c>
      <c r="C258" s="65" t="s">
        <v>13</v>
      </c>
      <c r="D258" s="66">
        <v>802542.02320900001</v>
      </c>
      <c r="E258" s="66">
        <v>6320087.2490199897</v>
      </c>
      <c r="F258" s="65">
        <v>30241</v>
      </c>
      <c r="G258" s="65" t="s">
        <v>1547</v>
      </c>
      <c r="H258" s="65" t="s">
        <v>1548</v>
      </c>
      <c r="I258" s="67" t="s">
        <v>1549</v>
      </c>
      <c r="J258" s="67" t="s">
        <v>3246</v>
      </c>
      <c r="K258" s="65">
        <v>1</v>
      </c>
      <c r="L258" s="65"/>
      <c r="M258" s="65"/>
      <c r="N258" s="65"/>
      <c r="O258" s="65"/>
      <c r="P258" s="65"/>
      <c r="Q258" s="65"/>
      <c r="R258" s="65"/>
      <c r="S258" s="65" t="s">
        <v>1550</v>
      </c>
      <c r="T258" s="65" t="s">
        <v>1551</v>
      </c>
      <c r="U258" s="132" t="s">
        <v>1552</v>
      </c>
      <c r="V258" s="67" t="s">
        <v>1553</v>
      </c>
    </row>
    <row r="259" spans="1:22" s="68" customFormat="1" ht="47.25" hidden="1" customHeight="1" x14ac:dyDescent="0.25">
      <c r="A259" s="65">
        <v>301</v>
      </c>
      <c r="B259" s="65">
        <v>302</v>
      </c>
      <c r="C259" s="65" t="s">
        <v>13</v>
      </c>
      <c r="D259" s="66">
        <v>789329.55142300006</v>
      </c>
      <c r="E259" s="66">
        <v>6325269.5587499896</v>
      </c>
      <c r="F259" s="65">
        <v>30161</v>
      </c>
      <c r="G259" s="65" t="s">
        <v>1554</v>
      </c>
      <c r="H259" s="65" t="s">
        <v>1555</v>
      </c>
      <c r="I259" s="67" t="s">
        <v>1556</v>
      </c>
      <c r="J259" s="67" t="s">
        <v>3246</v>
      </c>
      <c r="K259" s="65">
        <v>1</v>
      </c>
      <c r="L259" s="65"/>
      <c r="M259" s="65"/>
      <c r="N259" s="65"/>
      <c r="O259" s="65"/>
      <c r="P259" s="65"/>
      <c r="Q259" s="65"/>
      <c r="R259" s="65"/>
      <c r="S259" s="65" t="s">
        <v>1557</v>
      </c>
      <c r="T259" s="65" t="s">
        <v>1558</v>
      </c>
      <c r="U259" s="132" t="s">
        <v>1559</v>
      </c>
      <c r="V259" s="67" t="s">
        <v>1560</v>
      </c>
    </row>
    <row r="260" spans="1:22" s="68" customFormat="1" ht="47.25" hidden="1" customHeight="1" x14ac:dyDescent="0.25">
      <c r="A260" s="65">
        <v>305</v>
      </c>
      <c r="B260" s="65">
        <v>306</v>
      </c>
      <c r="C260" s="65" t="s">
        <v>13</v>
      </c>
      <c r="D260" s="66">
        <v>831496.71891599905</v>
      </c>
      <c r="E260" s="66">
        <v>6330426.7458600001</v>
      </c>
      <c r="F260" s="65">
        <v>30302</v>
      </c>
      <c r="G260" s="65" t="s">
        <v>1561</v>
      </c>
      <c r="H260" s="65" t="s">
        <v>3539</v>
      </c>
      <c r="I260" s="67" t="s">
        <v>1562</v>
      </c>
      <c r="J260" s="67" t="s">
        <v>2876</v>
      </c>
      <c r="K260" s="65">
        <v>1</v>
      </c>
      <c r="L260" s="65"/>
      <c r="M260" s="65"/>
      <c r="N260" s="65"/>
      <c r="O260" s="65"/>
      <c r="P260" s="65"/>
      <c r="Q260" s="65"/>
      <c r="R260" s="65"/>
      <c r="S260" s="65" t="s">
        <v>1563</v>
      </c>
      <c r="T260" s="65" t="s">
        <v>1564</v>
      </c>
      <c r="U260" s="65" t="s">
        <v>764</v>
      </c>
      <c r="V260" s="67" t="s">
        <v>1565</v>
      </c>
    </row>
    <row r="261" spans="1:22" s="68" customFormat="1" ht="47.25" hidden="1" customHeight="1" x14ac:dyDescent="0.25">
      <c r="A261" s="65">
        <v>306</v>
      </c>
      <c r="B261" s="65">
        <v>307</v>
      </c>
      <c r="C261" s="65" t="s">
        <v>13</v>
      </c>
      <c r="D261" s="66">
        <v>787016.10204400006</v>
      </c>
      <c r="E261" s="66">
        <v>6308426.2457499905</v>
      </c>
      <c r="F261" s="65">
        <v>30349</v>
      </c>
      <c r="G261" s="65" t="s">
        <v>1566</v>
      </c>
      <c r="H261" s="65" t="s">
        <v>3575</v>
      </c>
      <c r="I261" s="67" t="s">
        <v>1567</v>
      </c>
      <c r="J261" s="67" t="s">
        <v>2866</v>
      </c>
      <c r="K261" s="65">
        <v>1</v>
      </c>
      <c r="L261" s="65"/>
      <c r="M261" s="65"/>
      <c r="N261" s="65"/>
      <c r="O261" s="65"/>
      <c r="P261" s="65"/>
      <c r="Q261" s="65"/>
      <c r="R261" s="65"/>
      <c r="S261" s="65" t="s">
        <v>1568</v>
      </c>
      <c r="T261" s="65" t="s">
        <v>1569</v>
      </c>
      <c r="U261" s="65" t="s">
        <v>1570</v>
      </c>
      <c r="V261" s="67" t="s">
        <v>1571</v>
      </c>
    </row>
    <row r="262" spans="1:22" s="68" customFormat="1" ht="47.25" hidden="1" customHeight="1" x14ac:dyDescent="0.25">
      <c r="A262" s="65">
        <v>307</v>
      </c>
      <c r="B262" s="65">
        <v>308</v>
      </c>
      <c r="C262" s="65" t="s">
        <v>13</v>
      </c>
      <c r="D262" s="66">
        <v>820626.52595000004</v>
      </c>
      <c r="E262" s="66">
        <v>6325781.8914400004</v>
      </c>
      <c r="F262" s="65">
        <v>30110</v>
      </c>
      <c r="G262" s="65" t="s">
        <v>1572</v>
      </c>
      <c r="H262" s="65" t="s">
        <v>1573</v>
      </c>
      <c r="I262" s="67" t="s">
        <v>3589</v>
      </c>
      <c r="J262" s="67" t="s">
        <v>3246</v>
      </c>
      <c r="K262" s="65">
        <v>1</v>
      </c>
      <c r="L262" s="65"/>
      <c r="M262" s="65"/>
      <c r="N262" s="65"/>
      <c r="O262" s="65"/>
      <c r="P262" s="65"/>
      <c r="Q262" s="65"/>
      <c r="R262" s="65"/>
      <c r="S262" s="65" t="s">
        <v>1574</v>
      </c>
      <c r="T262" s="65" t="s">
        <v>1575</v>
      </c>
      <c r="U262" s="132" t="s">
        <v>1576</v>
      </c>
      <c r="V262" s="67" t="s">
        <v>1577</v>
      </c>
    </row>
    <row r="263" spans="1:22" s="68" customFormat="1" ht="47.25" hidden="1" customHeight="1" x14ac:dyDescent="0.25">
      <c r="A263" s="65">
        <v>318</v>
      </c>
      <c r="B263" s="65">
        <v>319</v>
      </c>
      <c r="C263" s="65" t="s">
        <v>13</v>
      </c>
      <c r="D263" s="66">
        <v>790423.20754800003</v>
      </c>
      <c r="E263" s="66">
        <v>6315115.2016700003</v>
      </c>
      <c r="F263" s="65">
        <v>30183</v>
      </c>
      <c r="G263" s="65" t="s">
        <v>1578</v>
      </c>
      <c r="H263" s="65" t="s">
        <v>1579</v>
      </c>
      <c r="I263" s="67" t="s">
        <v>3440</v>
      </c>
      <c r="J263" s="67" t="s">
        <v>2866</v>
      </c>
      <c r="K263" s="65">
        <v>1</v>
      </c>
      <c r="L263" s="65"/>
      <c r="M263" s="65"/>
      <c r="N263" s="65"/>
      <c r="O263" s="65"/>
      <c r="P263" s="65"/>
      <c r="Q263" s="65"/>
      <c r="R263" s="65"/>
      <c r="S263" s="65" t="s">
        <v>1580</v>
      </c>
      <c r="T263" s="65"/>
      <c r="U263" s="65" t="s">
        <v>1581</v>
      </c>
      <c r="V263" s="65" t="s">
        <v>1582</v>
      </c>
    </row>
    <row r="264" spans="1:22" s="68" customFormat="1" ht="47.25" hidden="1" customHeight="1" x14ac:dyDescent="0.25">
      <c r="A264" s="65">
        <v>323</v>
      </c>
      <c r="B264" s="65">
        <v>324</v>
      </c>
      <c r="C264" s="65" t="s">
        <v>13</v>
      </c>
      <c r="D264" s="66">
        <v>810041.21551699901</v>
      </c>
      <c r="E264" s="66">
        <v>6323352.8052799897</v>
      </c>
      <c r="F264" s="65">
        <v>30014</v>
      </c>
      <c r="G264" s="65" t="s">
        <v>1583</v>
      </c>
      <c r="H264" s="65" t="s">
        <v>3293</v>
      </c>
      <c r="I264" s="67" t="s">
        <v>3294</v>
      </c>
      <c r="J264" s="67" t="s">
        <v>3246</v>
      </c>
      <c r="K264" s="65">
        <v>1</v>
      </c>
      <c r="L264" s="65"/>
      <c r="M264" s="65"/>
      <c r="N264" s="65"/>
      <c r="O264" s="65"/>
      <c r="P264" s="65"/>
      <c r="Q264" s="65"/>
      <c r="R264" s="65"/>
      <c r="S264" s="65" t="s">
        <v>1584</v>
      </c>
      <c r="T264" s="65" t="s">
        <v>1585</v>
      </c>
      <c r="U264" s="132" t="s">
        <v>1586</v>
      </c>
      <c r="V264" s="67" t="s">
        <v>1587</v>
      </c>
    </row>
    <row r="265" spans="1:22" s="68" customFormat="1" ht="47.25" hidden="1" customHeight="1" x14ac:dyDescent="0.25">
      <c r="A265" s="65">
        <v>325</v>
      </c>
      <c r="B265" s="65">
        <v>326</v>
      </c>
      <c r="C265" s="65" t="s">
        <v>13</v>
      </c>
      <c r="D265" s="66">
        <v>791047.08224799903</v>
      </c>
      <c r="E265" s="66">
        <v>6322240.4606799902</v>
      </c>
      <c r="F265" s="65">
        <v>30234</v>
      </c>
      <c r="G265" s="65" t="s">
        <v>1588</v>
      </c>
      <c r="H265" s="65" t="s">
        <v>3486</v>
      </c>
      <c r="I265" s="67" t="s">
        <v>3487</v>
      </c>
      <c r="J265" s="67" t="s">
        <v>3394</v>
      </c>
      <c r="K265" s="65">
        <v>1</v>
      </c>
      <c r="L265" s="65"/>
      <c r="M265" s="65"/>
      <c r="N265" s="65"/>
      <c r="O265" s="65"/>
      <c r="P265" s="65"/>
      <c r="Q265" s="65"/>
      <c r="R265" s="65"/>
      <c r="S265" s="65" t="s">
        <v>1589</v>
      </c>
      <c r="T265" s="65"/>
      <c r="U265" s="132" t="s">
        <v>1590</v>
      </c>
      <c r="V265" s="67" t="s">
        <v>1591</v>
      </c>
    </row>
    <row r="266" spans="1:22" s="68" customFormat="1" ht="47.25" customHeight="1" x14ac:dyDescent="0.25">
      <c r="A266" s="65">
        <v>326</v>
      </c>
      <c r="B266" s="65">
        <v>327</v>
      </c>
      <c r="C266" s="65" t="s">
        <v>13</v>
      </c>
      <c r="D266" s="66">
        <v>818228.393591</v>
      </c>
      <c r="E266" s="66">
        <v>6312838.6460899897</v>
      </c>
      <c r="F266" s="65">
        <v>30057</v>
      </c>
      <c r="G266" s="65" t="s">
        <v>1592</v>
      </c>
      <c r="H266" s="65" t="s">
        <v>1593</v>
      </c>
      <c r="I266" s="67" t="s">
        <v>3328</v>
      </c>
      <c r="J266" s="67" t="s">
        <v>2869</v>
      </c>
      <c r="K266" s="65">
        <v>1</v>
      </c>
      <c r="L266" s="65"/>
      <c r="M266" s="65"/>
      <c r="N266" s="65"/>
      <c r="O266" s="65"/>
      <c r="P266" s="65"/>
      <c r="Q266" s="65"/>
      <c r="R266" s="65"/>
      <c r="S266" s="65" t="s">
        <v>1594</v>
      </c>
      <c r="T266" s="65" t="s">
        <v>1595</v>
      </c>
      <c r="U266" s="65" t="s">
        <v>1596</v>
      </c>
      <c r="V266" s="65" t="s">
        <v>1597</v>
      </c>
    </row>
    <row r="267" spans="1:22" s="68" customFormat="1" ht="47.25" hidden="1" customHeight="1" x14ac:dyDescent="0.25">
      <c r="A267" s="65">
        <v>330</v>
      </c>
      <c r="B267" s="65">
        <v>331</v>
      </c>
      <c r="C267" s="65" t="s">
        <v>13</v>
      </c>
      <c r="D267" s="66">
        <v>796339.16786000005</v>
      </c>
      <c r="E267" s="66">
        <v>6330852.4014400002</v>
      </c>
      <c r="F267" s="65">
        <v>30261</v>
      </c>
      <c r="G267" s="65" t="s">
        <v>1598</v>
      </c>
      <c r="H267" s="65" t="s">
        <v>1599</v>
      </c>
      <c r="I267" s="67" t="s">
        <v>3506</v>
      </c>
      <c r="J267" s="67" t="s">
        <v>3246</v>
      </c>
      <c r="K267" s="65">
        <v>1</v>
      </c>
      <c r="L267" s="65"/>
      <c r="M267" s="65"/>
      <c r="N267" s="65"/>
      <c r="O267" s="65"/>
      <c r="P267" s="65"/>
      <c r="Q267" s="65"/>
      <c r="R267" s="65"/>
      <c r="S267" s="65" t="s">
        <v>1600</v>
      </c>
      <c r="T267" s="65"/>
      <c r="U267" s="132" t="s">
        <v>1601</v>
      </c>
      <c r="V267" s="65" t="s">
        <v>1602</v>
      </c>
    </row>
    <row r="268" spans="1:22" s="78" customFormat="1" ht="47.25" hidden="1" customHeight="1" x14ac:dyDescent="0.25">
      <c r="A268" s="75">
        <v>333</v>
      </c>
      <c r="B268" s="75">
        <v>334</v>
      </c>
      <c r="C268" s="75" t="s">
        <v>13</v>
      </c>
      <c r="D268" s="76">
        <v>786325.01459100004</v>
      </c>
      <c r="E268" s="76">
        <v>6332189.2155099902</v>
      </c>
      <c r="F268" s="75">
        <v>30243</v>
      </c>
      <c r="G268" s="75" t="s">
        <v>1603</v>
      </c>
      <c r="H268" s="75" t="s">
        <v>1604</v>
      </c>
      <c r="I268" s="77" t="s">
        <v>3493</v>
      </c>
      <c r="J268" s="77" t="s">
        <v>3246</v>
      </c>
      <c r="K268" s="75"/>
      <c r="L268" s="75">
        <v>1</v>
      </c>
      <c r="M268" s="75"/>
      <c r="N268" s="75"/>
      <c r="O268" s="75"/>
      <c r="P268" s="75">
        <v>1</v>
      </c>
      <c r="Q268" s="75"/>
      <c r="R268" s="75"/>
      <c r="S268" s="75" t="s">
        <v>1605</v>
      </c>
      <c r="T268" s="75" t="s">
        <v>1606</v>
      </c>
      <c r="U268" s="75" t="s">
        <v>1607</v>
      </c>
      <c r="V268" s="77" t="s">
        <v>1608</v>
      </c>
    </row>
    <row r="269" spans="1:22" s="74" customFormat="1" ht="47.25" hidden="1" customHeight="1" x14ac:dyDescent="0.25">
      <c r="A269" s="73">
        <v>339</v>
      </c>
      <c r="B269" s="73">
        <v>340</v>
      </c>
      <c r="C269" s="73" t="s">
        <v>13</v>
      </c>
      <c r="D269" s="81">
        <v>804102.68280199904</v>
      </c>
      <c r="E269" s="81">
        <v>6315672.39396</v>
      </c>
      <c r="F269" s="73">
        <v>30102</v>
      </c>
      <c r="G269" s="73" t="s">
        <v>1609</v>
      </c>
      <c r="H269" s="73" t="s">
        <v>3349</v>
      </c>
      <c r="I269" s="82" t="s">
        <v>1610</v>
      </c>
      <c r="J269" s="82" t="s">
        <v>3246</v>
      </c>
      <c r="K269" s="73"/>
      <c r="L269" s="73">
        <v>1</v>
      </c>
      <c r="M269" s="73"/>
      <c r="N269" s="73">
        <v>1</v>
      </c>
      <c r="O269" s="73"/>
      <c r="P269" s="73"/>
      <c r="Q269" s="73"/>
      <c r="R269" s="73"/>
      <c r="S269" s="73" t="s">
        <v>1611</v>
      </c>
      <c r="T269" s="73" t="s">
        <v>1612</v>
      </c>
      <c r="U269" s="73" t="s">
        <v>1613</v>
      </c>
      <c r="V269" s="82" t="s">
        <v>1614</v>
      </c>
    </row>
    <row r="270" spans="1:22" s="68" customFormat="1" ht="47.25" hidden="1" customHeight="1" x14ac:dyDescent="0.25">
      <c r="A270" s="65">
        <v>341</v>
      </c>
      <c r="B270" s="65">
        <v>342</v>
      </c>
      <c r="C270" s="65" t="s">
        <v>13</v>
      </c>
      <c r="D270" s="66">
        <v>827140.93077800004</v>
      </c>
      <c r="E270" s="66">
        <v>6335431.1554100001</v>
      </c>
      <c r="F270" s="65">
        <v>30331</v>
      </c>
      <c r="G270" s="65" t="s">
        <v>1615</v>
      </c>
      <c r="H270" s="65" t="s">
        <v>1616</v>
      </c>
      <c r="I270" s="67" t="s">
        <v>1617</v>
      </c>
      <c r="J270" s="67" t="s">
        <v>2876</v>
      </c>
      <c r="K270" s="65">
        <v>1</v>
      </c>
      <c r="L270" s="65"/>
      <c r="M270" s="65"/>
      <c r="N270" s="65"/>
      <c r="O270" s="65"/>
      <c r="P270" s="65"/>
      <c r="Q270" s="65"/>
      <c r="R270" s="65"/>
      <c r="S270" s="65" t="s">
        <v>1618</v>
      </c>
      <c r="T270" s="65" t="s">
        <v>1619</v>
      </c>
      <c r="U270" s="65" t="s">
        <v>1620</v>
      </c>
      <c r="V270" s="67" t="s">
        <v>1621</v>
      </c>
    </row>
    <row r="271" spans="1:22" s="52" customFormat="1" ht="47.25" hidden="1" customHeight="1" x14ac:dyDescent="0.25">
      <c r="A271" s="49">
        <v>343</v>
      </c>
      <c r="B271" s="49">
        <v>344</v>
      </c>
      <c r="C271" s="49" t="s">
        <v>13</v>
      </c>
      <c r="D271" s="50">
        <v>786662.70040299895</v>
      </c>
      <c r="E271" s="50">
        <v>6325828.7150499905</v>
      </c>
      <c r="F271" s="49">
        <v>30068</v>
      </c>
      <c r="G271" s="49" t="s">
        <v>1622</v>
      </c>
      <c r="H271" s="49" t="s">
        <v>1623</v>
      </c>
      <c r="I271" s="51" t="s">
        <v>1624</v>
      </c>
      <c r="J271" s="51" t="s">
        <v>3246</v>
      </c>
      <c r="K271" s="49"/>
      <c r="L271" s="49">
        <v>1</v>
      </c>
      <c r="M271" s="49"/>
      <c r="N271" s="49"/>
      <c r="O271" s="49"/>
      <c r="P271" s="49"/>
      <c r="Q271" s="49"/>
      <c r="R271" s="49">
        <v>1</v>
      </c>
      <c r="S271" s="49" t="s">
        <v>1625</v>
      </c>
      <c r="T271" s="49"/>
      <c r="U271" s="49" t="s">
        <v>1626</v>
      </c>
      <c r="V271" s="49" t="s">
        <v>130</v>
      </c>
    </row>
    <row r="272" spans="1:22" s="68" customFormat="1" ht="47.25" hidden="1" customHeight="1" x14ac:dyDescent="0.25">
      <c r="A272" s="65">
        <v>346</v>
      </c>
      <c r="B272" s="65">
        <v>347</v>
      </c>
      <c r="C272" s="65" t="s">
        <v>13</v>
      </c>
      <c r="D272" s="66">
        <v>824743.35175699904</v>
      </c>
      <c r="E272" s="66">
        <v>6320263.5131999897</v>
      </c>
      <c r="F272" s="65">
        <v>30073</v>
      </c>
      <c r="G272" s="65" t="s">
        <v>1627</v>
      </c>
      <c r="H272" s="65" t="s">
        <v>1628</v>
      </c>
      <c r="I272" s="67" t="s">
        <v>1629</v>
      </c>
      <c r="J272" s="67" t="s">
        <v>3246</v>
      </c>
      <c r="K272" s="65">
        <v>1</v>
      </c>
      <c r="L272" s="65"/>
      <c r="M272" s="65"/>
      <c r="N272" s="65"/>
      <c r="O272" s="65"/>
      <c r="P272" s="65"/>
      <c r="Q272" s="65"/>
      <c r="R272" s="65"/>
      <c r="S272" s="65" t="s">
        <v>1630</v>
      </c>
      <c r="T272" s="65" t="s">
        <v>1631</v>
      </c>
      <c r="U272" s="132" t="s">
        <v>1632</v>
      </c>
      <c r="V272" s="67" t="s">
        <v>1633</v>
      </c>
    </row>
    <row r="273" spans="1:22" s="68" customFormat="1" ht="47.25" hidden="1" customHeight="1" x14ac:dyDescent="0.25">
      <c r="A273" s="65">
        <v>125</v>
      </c>
      <c r="B273" s="65">
        <v>125</v>
      </c>
      <c r="C273" s="65" t="s">
        <v>13</v>
      </c>
      <c r="D273" s="66">
        <v>782696.80679499905</v>
      </c>
      <c r="E273" s="66">
        <v>6304043.93059</v>
      </c>
      <c r="F273" s="65">
        <v>30244</v>
      </c>
      <c r="G273" s="65" t="s">
        <v>1634</v>
      </c>
      <c r="H273" s="65" t="s">
        <v>1635</v>
      </c>
      <c r="I273" s="67" t="s">
        <v>3494</v>
      </c>
      <c r="J273" s="67" t="s">
        <v>2866</v>
      </c>
      <c r="K273" s="65">
        <v>1</v>
      </c>
      <c r="L273" s="65"/>
      <c r="M273" s="65"/>
      <c r="N273" s="65"/>
      <c r="O273" s="65"/>
      <c r="P273" s="65"/>
      <c r="Q273" s="65"/>
      <c r="R273" s="65"/>
      <c r="S273" s="65" t="s">
        <v>1636</v>
      </c>
      <c r="T273" s="65"/>
      <c r="U273" s="65" t="s">
        <v>1637</v>
      </c>
      <c r="V273" s="65" t="s">
        <v>1638</v>
      </c>
    </row>
    <row r="274" spans="1:22" s="91" customFormat="1" ht="47.25" hidden="1" customHeight="1" x14ac:dyDescent="0.25">
      <c r="A274" s="88">
        <v>251</v>
      </c>
      <c r="B274" s="88">
        <v>252</v>
      </c>
      <c r="C274" s="88" t="s">
        <v>13</v>
      </c>
      <c r="D274" s="89">
        <v>779480.30199099903</v>
      </c>
      <c r="E274" s="89">
        <v>6304194.3171199895</v>
      </c>
      <c r="F274" s="88">
        <v>30069</v>
      </c>
      <c r="G274" s="88" t="s">
        <v>1639</v>
      </c>
      <c r="H274" s="88" t="s">
        <v>3338</v>
      </c>
      <c r="I274" s="90" t="s">
        <v>1640</v>
      </c>
      <c r="J274" s="90" t="s">
        <v>2866</v>
      </c>
      <c r="K274" s="88">
        <v>1</v>
      </c>
      <c r="L274" s="88"/>
      <c r="M274" s="88"/>
      <c r="N274" s="88"/>
      <c r="O274" s="88"/>
      <c r="P274" s="88"/>
      <c r="Q274" s="88"/>
      <c r="R274" s="88"/>
      <c r="S274" s="88" t="s">
        <v>1641</v>
      </c>
      <c r="T274" s="88" t="s">
        <v>1642</v>
      </c>
      <c r="U274" s="88" t="s">
        <v>1643</v>
      </c>
      <c r="V274" s="88" t="s">
        <v>1644</v>
      </c>
    </row>
    <row r="275" spans="1:22" s="68" customFormat="1" ht="47.25" hidden="1" customHeight="1" x14ac:dyDescent="0.25">
      <c r="A275" s="65">
        <v>303</v>
      </c>
      <c r="B275" s="65">
        <v>304</v>
      </c>
      <c r="C275" s="65" t="s">
        <v>13</v>
      </c>
      <c r="D275" s="66">
        <v>782961.23359800002</v>
      </c>
      <c r="E275" s="66">
        <v>6305469.6915499903</v>
      </c>
      <c r="F275" s="65">
        <v>30121</v>
      </c>
      <c r="G275" s="65" t="s">
        <v>1645</v>
      </c>
      <c r="H275" s="65" t="s">
        <v>1646</v>
      </c>
      <c r="I275" s="67" t="s">
        <v>1647</v>
      </c>
      <c r="J275" s="67" t="s">
        <v>2866</v>
      </c>
      <c r="K275" s="65">
        <v>1</v>
      </c>
      <c r="L275" s="65"/>
      <c r="M275" s="65"/>
      <c r="N275" s="65"/>
      <c r="O275" s="65"/>
      <c r="P275" s="65"/>
      <c r="Q275" s="65"/>
      <c r="R275" s="65"/>
      <c r="S275" s="65" t="s">
        <v>1648</v>
      </c>
      <c r="T275" s="65"/>
      <c r="U275" s="65" t="s">
        <v>1649</v>
      </c>
      <c r="V275" s="67" t="s">
        <v>1650</v>
      </c>
    </row>
    <row r="276" spans="1:22" s="63" customFormat="1" ht="47.25" customHeight="1" x14ac:dyDescent="0.25">
      <c r="A276" s="62">
        <v>232</v>
      </c>
      <c r="B276" s="62">
        <v>233</v>
      </c>
      <c r="C276" s="62" t="s">
        <v>13</v>
      </c>
      <c r="D276" s="84">
        <v>810965.24083699903</v>
      </c>
      <c r="E276" s="84">
        <v>6300536.9307500003</v>
      </c>
      <c r="F276" s="62">
        <v>30060</v>
      </c>
      <c r="G276" s="62" t="s">
        <v>1651</v>
      </c>
      <c r="H276" s="62" t="s">
        <v>1652</v>
      </c>
      <c r="I276" s="85" t="s">
        <v>3334</v>
      </c>
      <c r="J276" s="85" t="s">
        <v>2869</v>
      </c>
      <c r="K276" s="62"/>
      <c r="L276" s="62">
        <v>1</v>
      </c>
      <c r="M276" s="62"/>
      <c r="N276" s="62"/>
      <c r="O276" s="62">
        <v>1</v>
      </c>
      <c r="P276" s="62"/>
      <c r="Q276" s="62"/>
      <c r="R276" s="62"/>
      <c r="S276" s="62" t="s">
        <v>1653</v>
      </c>
      <c r="T276" s="62" t="s">
        <v>1654</v>
      </c>
      <c r="U276" s="62" t="s">
        <v>1655</v>
      </c>
      <c r="V276" s="85" t="s">
        <v>1656</v>
      </c>
    </row>
    <row r="277" spans="1:22" s="74" customFormat="1" ht="47.25" hidden="1" customHeight="1" x14ac:dyDescent="0.25">
      <c r="A277" s="73">
        <v>3</v>
      </c>
      <c r="B277" s="73">
        <v>3</v>
      </c>
      <c r="C277" s="73" t="s">
        <v>13</v>
      </c>
      <c r="D277" s="81">
        <v>829891.76815500006</v>
      </c>
      <c r="E277" s="81">
        <v>6289512.6243899902</v>
      </c>
      <c r="F277" s="73">
        <v>30117</v>
      </c>
      <c r="G277" s="73" t="s">
        <v>1657</v>
      </c>
      <c r="H277" s="73" t="s">
        <v>1658</v>
      </c>
      <c r="I277" s="82" t="s">
        <v>3361</v>
      </c>
      <c r="J277" s="82" t="s">
        <v>2883</v>
      </c>
      <c r="K277" s="73"/>
      <c r="L277" s="73">
        <v>1</v>
      </c>
      <c r="M277" s="73"/>
      <c r="N277" s="73">
        <v>1</v>
      </c>
      <c r="O277" s="73"/>
      <c r="P277" s="73"/>
      <c r="Q277" s="73"/>
      <c r="R277" s="73"/>
      <c r="S277" s="73" t="s">
        <v>1659</v>
      </c>
      <c r="T277" s="73" t="s">
        <v>1660</v>
      </c>
      <c r="U277" s="73" t="s">
        <v>1661</v>
      </c>
      <c r="V277" s="73" t="s">
        <v>1662</v>
      </c>
    </row>
    <row r="278" spans="1:22" s="68" customFormat="1" ht="47.25" customHeight="1" x14ac:dyDescent="0.25">
      <c r="A278" s="65">
        <v>10</v>
      </c>
      <c r="B278" s="65">
        <v>10</v>
      </c>
      <c r="C278" s="65" t="s">
        <v>13</v>
      </c>
      <c r="D278" s="66">
        <v>825760.57537299895</v>
      </c>
      <c r="E278" s="66">
        <v>6304380.1494599897</v>
      </c>
      <c r="F278" s="65">
        <v>30135</v>
      </c>
      <c r="G278" s="65" t="s">
        <v>1663</v>
      </c>
      <c r="H278" s="65" t="s">
        <v>1664</v>
      </c>
      <c r="I278" s="67" t="s">
        <v>3380</v>
      </c>
      <c r="J278" s="67" t="s">
        <v>3588</v>
      </c>
      <c r="K278" s="65">
        <v>1</v>
      </c>
      <c r="L278" s="65"/>
      <c r="M278" s="65"/>
      <c r="N278" s="65"/>
      <c r="O278" s="65"/>
      <c r="P278" s="65"/>
      <c r="Q278" s="65"/>
      <c r="R278" s="65"/>
      <c r="S278" s="65" t="s">
        <v>1665</v>
      </c>
      <c r="T278" s="65" t="s">
        <v>1666</v>
      </c>
      <c r="U278" s="132" t="s">
        <v>1667</v>
      </c>
      <c r="V278" s="65" t="s">
        <v>1668</v>
      </c>
    </row>
    <row r="279" spans="1:22" s="68" customFormat="1" ht="47.25" customHeight="1" x14ac:dyDescent="0.25">
      <c r="A279" s="65">
        <v>17</v>
      </c>
      <c r="B279" s="65">
        <v>17</v>
      </c>
      <c r="C279" s="65" t="s">
        <v>13</v>
      </c>
      <c r="D279" s="66">
        <v>797952.62211400003</v>
      </c>
      <c r="E279" s="66">
        <v>6303829.0467400001</v>
      </c>
      <c r="F279" s="65">
        <v>30082</v>
      </c>
      <c r="G279" s="65" t="s">
        <v>1669</v>
      </c>
      <c r="H279" s="65" t="s">
        <v>1670</v>
      </c>
      <c r="I279" s="67" t="s">
        <v>1671</v>
      </c>
      <c r="J279" s="67" t="s">
        <v>2869</v>
      </c>
      <c r="K279" s="65">
        <v>1</v>
      </c>
      <c r="L279" s="65"/>
      <c r="M279" s="65"/>
      <c r="N279" s="65"/>
      <c r="O279" s="65"/>
      <c r="P279" s="65"/>
      <c r="Q279" s="65"/>
      <c r="R279" s="65"/>
      <c r="S279" s="65" t="s">
        <v>1672</v>
      </c>
      <c r="T279" s="65" t="s">
        <v>1673</v>
      </c>
      <c r="U279" s="65" t="s">
        <v>1674</v>
      </c>
      <c r="V279" s="67" t="s">
        <v>1675</v>
      </c>
    </row>
    <row r="280" spans="1:22" s="68" customFormat="1" ht="47.25" customHeight="1" x14ac:dyDescent="0.25">
      <c r="A280" s="65">
        <v>18</v>
      </c>
      <c r="B280" s="65">
        <v>18</v>
      </c>
      <c r="C280" s="65" t="s">
        <v>13</v>
      </c>
      <c r="D280" s="66">
        <v>806644.75914500002</v>
      </c>
      <c r="E280" s="66">
        <v>6291927.4400899904</v>
      </c>
      <c r="F280" s="65">
        <v>30033</v>
      </c>
      <c r="G280" s="65" t="s">
        <v>1676</v>
      </c>
      <c r="H280" s="65" t="s">
        <v>3308</v>
      </c>
      <c r="I280" s="67" t="s">
        <v>3309</v>
      </c>
      <c r="J280" s="67" t="s">
        <v>2869</v>
      </c>
      <c r="K280" s="65">
        <v>1</v>
      </c>
      <c r="L280" s="65"/>
      <c r="M280" s="65"/>
      <c r="N280" s="65"/>
      <c r="O280" s="65"/>
      <c r="P280" s="65"/>
      <c r="Q280" s="65"/>
      <c r="R280" s="65"/>
      <c r="S280" s="65" t="s">
        <v>1677</v>
      </c>
      <c r="T280" s="65" t="s">
        <v>1678</v>
      </c>
      <c r="U280" s="65" t="s">
        <v>1679</v>
      </c>
      <c r="V280" s="67" t="s">
        <v>1680</v>
      </c>
    </row>
    <row r="281" spans="1:22" s="68" customFormat="1" ht="47.25" hidden="1" customHeight="1" x14ac:dyDescent="0.25">
      <c r="A281" s="65">
        <v>35</v>
      </c>
      <c r="B281" s="65">
        <v>35</v>
      </c>
      <c r="C281" s="65" t="s">
        <v>13</v>
      </c>
      <c r="D281" s="66">
        <v>787524.28524899902</v>
      </c>
      <c r="E281" s="66">
        <v>6304052.3889499903</v>
      </c>
      <c r="F281" s="65">
        <v>30114</v>
      </c>
      <c r="G281" s="65" t="s">
        <v>1681</v>
      </c>
      <c r="H281" s="65" t="s">
        <v>1682</v>
      </c>
      <c r="I281" s="67" t="s">
        <v>1683</v>
      </c>
      <c r="J281" s="67" t="s">
        <v>2866</v>
      </c>
      <c r="K281" s="65">
        <v>1</v>
      </c>
      <c r="L281" s="65"/>
      <c r="M281" s="65"/>
      <c r="N281" s="65"/>
      <c r="O281" s="65"/>
      <c r="P281" s="65"/>
      <c r="Q281" s="65"/>
      <c r="R281" s="65"/>
      <c r="S281" s="65" t="s">
        <v>1684</v>
      </c>
      <c r="T281" s="65"/>
      <c r="U281" s="65" t="s">
        <v>1685</v>
      </c>
      <c r="V281" s="65" t="s">
        <v>1686</v>
      </c>
    </row>
    <row r="282" spans="1:22" s="68" customFormat="1" ht="47.25" customHeight="1" x14ac:dyDescent="0.25">
      <c r="A282" s="65">
        <v>42</v>
      </c>
      <c r="B282" s="65">
        <v>42</v>
      </c>
      <c r="C282" s="65" t="s">
        <v>13</v>
      </c>
      <c r="D282" s="66">
        <v>814679.02483200002</v>
      </c>
      <c r="E282" s="66">
        <v>6301214.3482799903</v>
      </c>
      <c r="F282" s="65">
        <v>30047</v>
      </c>
      <c r="G282" s="65" t="s">
        <v>1687</v>
      </c>
      <c r="H282" s="65" t="s">
        <v>1688</v>
      </c>
      <c r="I282" s="67" t="s">
        <v>1689</v>
      </c>
      <c r="J282" s="67" t="s">
        <v>2869</v>
      </c>
      <c r="K282" s="65">
        <v>1</v>
      </c>
      <c r="L282" s="65"/>
      <c r="M282" s="65"/>
      <c r="N282" s="65"/>
      <c r="O282" s="65"/>
      <c r="P282" s="65"/>
      <c r="Q282" s="65"/>
      <c r="R282" s="65"/>
      <c r="S282" s="65" t="s">
        <v>1690</v>
      </c>
      <c r="T282" s="65" t="s">
        <v>1691</v>
      </c>
      <c r="U282" s="65" t="s">
        <v>1692</v>
      </c>
      <c r="V282" s="67" t="s">
        <v>1693</v>
      </c>
    </row>
    <row r="283" spans="1:22" s="74" customFormat="1" ht="47.25" hidden="1" customHeight="1" x14ac:dyDescent="0.25">
      <c r="A283" s="73">
        <v>46</v>
      </c>
      <c r="B283" s="73">
        <v>46</v>
      </c>
      <c r="C283" s="73" t="s">
        <v>13</v>
      </c>
      <c r="D283" s="81">
        <v>787718.46008600004</v>
      </c>
      <c r="E283" s="81">
        <v>6298770.9991499903</v>
      </c>
      <c r="F283" s="73">
        <v>30321</v>
      </c>
      <c r="G283" s="73" t="s">
        <v>1694</v>
      </c>
      <c r="H283" s="73" t="s">
        <v>1695</v>
      </c>
      <c r="I283" s="82" t="s">
        <v>3551</v>
      </c>
      <c r="J283" s="82" t="s">
        <v>2866</v>
      </c>
      <c r="K283" s="73"/>
      <c r="L283" s="73">
        <v>1</v>
      </c>
      <c r="M283" s="73"/>
      <c r="N283" s="73">
        <v>1</v>
      </c>
      <c r="O283" s="73"/>
      <c r="P283" s="73"/>
      <c r="Q283" s="73"/>
      <c r="R283" s="73"/>
      <c r="S283" s="73" t="s">
        <v>1696</v>
      </c>
      <c r="T283" s="73" t="s">
        <v>1697</v>
      </c>
      <c r="U283" s="73" t="s">
        <v>1698</v>
      </c>
      <c r="V283" s="82" t="s">
        <v>1699</v>
      </c>
    </row>
    <row r="284" spans="1:22" s="68" customFormat="1" ht="47.25" hidden="1" customHeight="1" x14ac:dyDescent="0.25">
      <c r="A284" s="65">
        <v>49</v>
      </c>
      <c r="B284" s="65">
        <v>49</v>
      </c>
      <c r="C284" s="65" t="s">
        <v>13</v>
      </c>
      <c r="D284" s="66">
        <v>815635.35716999904</v>
      </c>
      <c r="E284" s="66">
        <v>6287496.6607600003</v>
      </c>
      <c r="F284" s="65">
        <v>30258</v>
      </c>
      <c r="G284" s="65" t="s">
        <v>1700</v>
      </c>
      <c r="H284" s="65" t="s">
        <v>1701</v>
      </c>
      <c r="I284" s="67" t="s">
        <v>3502</v>
      </c>
      <c r="J284" s="67" t="s">
        <v>2883</v>
      </c>
      <c r="K284" s="65">
        <v>1</v>
      </c>
      <c r="L284" s="65"/>
      <c r="M284" s="65"/>
      <c r="N284" s="65"/>
      <c r="O284" s="65"/>
      <c r="P284" s="65"/>
      <c r="Q284" s="65"/>
      <c r="R284" s="65"/>
      <c r="S284" s="65" t="s">
        <v>1702</v>
      </c>
      <c r="T284" s="65" t="s">
        <v>1703</v>
      </c>
      <c r="U284" s="65" t="s">
        <v>1704</v>
      </c>
      <c r="V284" s="65" t="s">
        <v>1705</v>
      </c>
    </row>
    <row r="285" spans="1:22" s="63" customFormat="1" ht="47.25" customHeight="1" x14ac:dyDescent="0.25">
      <c r="A285" s="62">
        <v>67</v>
      </c>
      <c r="B285" s="62">
        <v>67</v>
      </c>
      <c r="C285" s="62" t="s">
        <v>13</v>
      </c>
      <c r="D285" s="84">
        <v>803513.25974500005</v>
      </c>
      <c r="E285" s="84">
        <v>6297138.3242800003</v>
      </c>
      <c r="F285" s="62">
        <v>30036</v>
      </c>
      <c r="G285" s="62" t="s">
        <v>1706</v>
      </c>
      <c r="H285" s="62" t="s">
        <v>3313</v>
      </c>
      <c r="I285" s="85" t="s">
        <v>1707</v>
      </c>
      <c r="J285" s="85" t="s">
        <v>2869</v>
      </c>
      <c r="K285" s="62"/>
      <c r="L285" s="62">
        <v>1</v>
      </c>
      <c r="M285" s="62"/>
      <c r="N285" s="62"/>
      <c r="O285" s="62">
        <v>1</v>
      </c>
      <c r="P285" s="62"/>
      <c r="Q285" s="62"/>
      <c r="R285" s="62"/>
      <c r="S285" s="62" t="s">
        <v>1708</v>
      </c>
      <c r="T285" s="62" t="s">
        <v>1709</v>
      </c>
      <c r="U285" s="62" t="s">
        <v>1710</v>
      </c>
      <c r="V285" s="85" t="s">
        <v>1711</v>
      </c>
    </row>
    <row r="286" spans="1:22" s="68" customFormat="1" ht="47.25" customHeight="1" x14ac:dyDescent="0.25">
      <c r="A286" s="65">
        <v>69</v>
      </c>
      <c r="B286" s="65">
        <v>69</v>
      </c>
      <c r="C286" s="65" t="s">
        <v>13</v>
      </c>
      <c r="D286" s="66">
        <v>798344.00549400004</v>
      </c>
      <c r="E286" s="66">
        <v>6294585.1514999904</v>
      </c>
      <c r="F286" s="65">
        <v>30344</v>
      </c>
      <c r="G286" s="65" t="s">
        <v>1712</v>
      </c>
      <c r="H286" s="65" t="s">
        <v>1713</v>
      </c>
      <c r="I286" s="67" t="s">
        <v>3569</v>
      </c>
      <c r="J286" s="67" t="s">
        <v>2869</v>
      </c>
      <c r="K286" s="65">
        <v>1</v>
      </c>
      <c r="L286" s="65"/>
      <c r="M286" s="65"/>
      <c r="N286" s="65"/>
      <c r="O286" s="65"/>
      <c r="P286" s="65"/>
      <c r="Q286" s="65"/>
      <c r="R286" s="65"/>
      <c r="S286" s="65" t="s">
        <v>1714</v>
      </c>
      <c r="T286" s="65" t="s">
        <v>1715</v>
      </c>
      <c r="U286" s="65" t="s">
        <v>1716</v>
      </c>
      <c r="V286" s="67" t="s">
        <v>1717</v>
      </c>
    </row>
    <row r="287" spans="1:22" s="68" customFormat="1" ht="47.25" hidden="1" customHeight="1" x14ac:dyDescent="0.25">
      <c r="A287" s="65">
        <v>253</v>
      </c>
      <c r="B287" s="65">
        <v>254</v>
      </c>
      <c r="C287" s="65" t="s">
        <v>13</v>
      </c>
      <c r="D287" s="66">
        <v>785515.41758899903</v>
      </c>
      <c r="E287" s="66">
        <v>6304868.9837899897</v>
      </c>
      <c r="F287" s="65">
        <v>30144</v>
      </c>
      <c r="G287" s="65" t="s">
        <v>1718</v>
      </c>
      <c r="H287" s="65" t="s">
        <v>1719</v>
      </c>
      <c r="I287" s="67" t="s">
        <v>3392</v>
      </c>
      <c r="J287" s="67" t="s">
        <v>2866</v>
      </c>
      <c r="K287" s="65">
        <v>1</v>
      </c>
      <c r="L287" s="65"/>
      <c r="M287" s="65"/>
      <c r="N287" s="65"/>
      <c r="O287" s="65"/>
      <c r="P287" s="65"/>
      <c r="Q287" s="65"/>
      <c r="R287" s="65"/>
      <c r="S287" s="65" t="s">
        <v>1720</v>
      </c>
      <c r="T287" s="65" t="s">
        <v>1721</v>
      </c>
      <c r="U287" s="65" t="s">
        <v>1722</v>
      </c>
      <c r="V287" s="67" t="s">
        <v>1723</v>
      </c>
    </row>
    <row r="288" spans="1:22" s="91" customFormat="1" ht="47.25" customHeight="1" x14ac:dyDescent="0.25">
      <c r="A288" s="88">
        <v>70</v>
      </c>
      <c r="B288" s="88">
        <v>70</v>
      </c>
      <c r="C288" s="88" t="s">
        <v>13</v>
      </c>
      <c r="D288" s="89">
        <v>820346.90730700002</v>
      </c>
      <c r="E288" s="89">
        <v>6304804.1827299902</v>
      </c>
      <c r="F288" s="88">
        <v>30211</v>
      </c>
      <c r="G288" s="88" t="s">
        <v>1724</v>
      </c>
      <c r="H288" s="88" t="s">
        <v>1725</v>
      </c>
      <c r="I288" s="90" t="s">
        <v>3464</v>
      </c>
      <c r="J288" s="90" t="s">
        <v>2869</v>
      </c>
      <c r="K288" s="88">
        <v>1</v>
      </c>
      <c r="L288" s="88"/>
      <c r="M288" s="88"/>
      <c r="N288" s="88"/>
      <c r="O288" s="88"/>
      <c r="P288" s="88"/>
      <c r="Q288" s="88"/>
      <c r="R288" s="88"/>
      <c r="S288" s="88" t="s">
        <v>1726</v>
      </c>
      <c r="T288" s="88" t="s">
        <v>1727</v>
      </c>
      <c r="U288" s="88" t="s">
        <v>1728</v>
      </c>
      <c r="V288" s="90" t="s">
        <v>1729</v>
      </c>
    </row>
    <row r="289" spans="1:22" s="68" customFormat="1" ht="47.25" hidden="1" customHeight="1" x14ac:dyDescent="0.25">
      <c r="A289" s="65">
        <v>81</v>
      </c>
      <c r="B289" s="65">
        <v>81</v>
      </c>
      <c r="C289" s="65" t="s">
        <v>13</v>
      </c>
      <c r="D289" s="66">
        <v>790356.33171900001</v>
      </c>
      <c r="E289" s="66">
        <v>6302387.9424700001</v>
      </c>
      <c r="F289" s="65">
        <v>30324</v>
      </c>
      <c r="G289" s="65" t="s">
        <v>1730</v>
      </c>
      <c r="H289" s="65" t="s">
        <v>1731</v>
      </c>
      <c r="I289" s="67" t="s">
        <v>3552</v>
      </c>
      <c r="J289" s="67" t="s">
        <v>2866</v>
      </c>
      <c r="K289" s="65">
        <v>1</v>
      </c>
      <c r="L289" s="65"/>
      <c r="M289" s="65"/>
      <c r="N289" s="65"/>
      <c r="O289" s="65"/>
      <c r="P289" s="65"/>
      <c r="Q289" s="65"/>
      <c r="R289" s="65"/>
      <c r="S289" s="65" t="s">
        <v>1732</v>
      </c>
      <c r="T289" s="65" t="s">
        <v>1733</v>
      </c>
      <c r="U289" s="65" t="s">
        <v>1734</v>
      </c>
      <c r="V289" s="67" t="s">
        <v>1735</v>
      </c>
    </row>
    <row r="290" spans="1:22" s="74" customFormat="1" ht="47.25" customHeight="1" x14ac:dyDescent="0.25">
      <c r="A290" s="73">
        <v>86</v>
      </c>
      <c r="B290" s="73">
        <v>86</v>
      </c>
      <c r="C290" s="73" t="s">
        <v>13</v>
      </c>
      <c r="D290" s="81">
        <v>805758.73512399895</v>
      </c>
      <c r="E290" s="81">
        <v>6296277.8604199896</v>
      </c>
      <c r="F290" s="73">
        <v>30020</v>
      </c>
      <c r="G290" s="73" t="s">
        <v>1736</v>
      </c>
      <c r="H290" s="73" t="s">
        <v>3299</v>
      </c>
      <c r="I290" s="82" t="s">
        <v>1737</v>
      </c>
      <c r="J290" s="82" t="s">
        <v>2869</v>
      </c>
      <c r="K290" s="73"/>
      <c r="L290" s="73">
        <v>1</v>
      </c>
      <c r="M290" s="73"/>
      <c r="N290" s="73">
        <v>1</v>
      </c>
      <c r="O290" s="73"/>
      <c r="P290" s="73"/>
      <c r="Q290" s="73"/>
      <c r="R290" s="73"/>
      <c r="S290" s="73" t="s">
        <v>1738</v>
      </c>
      <c r="T290" s="73" t="s">
        <v>1739</v>
      </c>
      <c r="U290" s="73" t="s">
        <v>1740</v>
      </c>
      <c r="V290" s="73" t="s">
        <v>1741</v>
      </c>
    </row>
    <row r="291" spans="1:22" s="63" customFormat="1" ht="47.25" customHeight="1" x14ac:dyDescent="0.25">
      <c r="A291" s="62">
        <v>109</v>
      </c>
      <c r="B291" s="62">
        <v>109</v>
      </c>
      <c r="C291" s="62" t="s">
        <v>13</v>
      </c>
      <c r="D291" s="84">
        <v>821961.41489000001</v>
      </c>
      <c r="E291" s="84">
        <v>6296154.7030800004</v>
      </c>
      <c r="F291" s="62">
        <v>30034</v>
      </c>
      <c r="G291" s="62" t="s">
        <v>1742</v>
      </c>
      <c r="H291" s="62" t="s">
        <v>1743</v>
      </c>
      <c r="I291" s="85" t="s">
        <v>1744</v>
      </c>
      <c r="J291" s="85" t="s">
        <v>3311</v>
      </c>
      <c r="K291" s="62"/>
      <c r="L291" s="62">
        <v>1</v>
      </c>
      <c r="M291" s="62"/>
      <c r="N291" s="62"/>
      <c r="O291" s="62">
        <v>1</v>
      </c>
      <c r="P291" s="62"/>
      <c r="Q291" s="62"/>
      <c r="R291" s="62"/>
      <c r="S291" s="62" t="s">
        <v>1745</v>
      </c>
      <c r="T291" s="62" t="s">
        <v>1746</v>
      </c>
      <c r="U291" s="62" t="s">
        <v>1747</v>
      </c>
      <c r="V291" s="85" t="s">
        <v>1748</v>
      </c>
    </row>
    <row r="292" spans="1:22" s="68" customFormat="1" ht="47.25" customHeight="1" x14ac:dyDescent="0.25">
      <c r="A292" s="65">
        <v>116</v>
      </c>
      <c r="B292" s="65">
        <v>116</v>
      </c>
      <c r="C292" s="65" t="s">
        <v>13</v>
      </c>
      <c r="D292" s="66">
        <v>796684.75699300005</v>
      </c>
      <c r="E292" s="66">
        <v>6294069.5091899903</v>
      </c>
      <c r="F292" s="65">
        <v>30185</v>
      </c>
      <c r="G292" s="65" t="s">
        <v>1749</v>
      </c>
      <c r="H292" s="65" t="s">
        <v>1750</v>
      </c>
      <c r="I292" s="67" t="s">
        <v>3444</v>
      </c>
      <c r="J292" s="67" t="s">
        <v>2869</v>
      </c>
      <c r="K292" s="65">
        <v>1</v>
      </c>
      <c r="L292" s="65"/>
      <c r="M292" s="65"/>
      <c r="N292" s="65"/>
      <c r="O292" s="65"/>
      <c r="P292" s="65"/>
      <c r="Q292" s="65"/>
      <c r="R292" s="65"/>
      <c r="S292" s="65" t="s">
        <v>1751</v>
      </c>
      <c r="T292" s="65" t="s">
        <v>1752</v>
      </c>
      <c r="U292" s="65" t="s">
        <v>1753</v>
      </c>
      <c r="V292" s="67" t="s">
        <v>1754</v>
      </c>
    </row>
    <row r="293" spans="1:22" s="68" customFormat="1" ht="47.25" hidden="1" customHeight="1" x14ac:dyDescent="0.25">
      <c r="A293" s="65">
        <v>123</v>
      </c>
      <c r="B293" s="65">
        <v>123</v>
      </c>
      <c r="C293" s="65" t="s">
        <v>13</v>
      </c>
      <c r="D293" s="66">
        <v>792968.60087900003</v>
      </c>
      <c r="E293" s="66">
        <v>6306419.0230999896</v>
      </c>
      <c r="F293" s="65">
        <v>30182</v>
      </c>
      <c r="G293" s="65" t="s">
        <v>1755</v>
      </c>
      <c r="H293" s="65" t="s">
        <v>1756</v>
      </c>
      <c r="I293" s="67" t="s">
        <v>1757</v>
      </c>
      <c r="J293" s="67" t="s">
        <v>2866</v>
      </c>
      <c r="K293" s="65">
        <v>1</v>
      </c>
      <c r="L293" s="65"/>
      <c r="M293" s="65"/>
      <c r="N293" s="65"/>
      <c r="O293" s="65"/>
      <c r="P293" s="65"/>
      <c r="Q293" s="65"/>
      <c r="R293" s="65"/>
      <c r="S293" s="65" t="s">
        <v>1758</v>
      </c>
      <c r="T293" s="65" t="s">
        <v>1759</v>
      </c>
      <c r="U293" s="65" t="s">
        <v>1760</v>
      </c>
      <c r="V293" s="67" t="s">
        <v>1761</v>
      </c>
    </row>
    <row r="294" spans="1:22" s="68" customFormat="1" ht="47.25" customHeight="1" x14ac:dyDescent="0.25">
      <c r="A294" s="65">
        <v>127</v>
      </c>
      <c r="B294" s="65">
        <v>127</v>
      </c>
      <c r="C294" s="65" t="s">
        <v>13</v>
      </c>
      <c r="D294" s="66">
        <v>799367.08998000005</v>
      </c>
      <c r="E294" s="66">
        <v>6298045.4144599903</v>
      </c>
      <c r="F294" s="65">
        <v>30043</v>
      </c>
      <c r="G294" s="65" t="s">
        <v>1762</v>
      </c>
      <c r="H294" s="65" t="s">
        <v>1763</v>
      </c>
      <c r="I294" s="67" t="s">
        <v>3320</v>
      </c>
      <c r="J294" s="67" t="s">
        <v>2869</v>
      </c>
      <c r="K294" s="65">
        <v>1</v>
      </c>
      <c r="L294" s="65"/>
      <c r="M294" s="65"/>
      <c r="N294" s="65"/>
      <c r="O294" s="65"/>
      <c r="P294" s="65"/>
      <c r="Q294" s="65"/>
      <c r="R294" s="65"/>
      <c r="S294" s="65" t="s">
        <v>1764</v>
      </c>
      <c r="T294" s="65"/>
      <c r="U294" s="65" t="s">
        <v>1765</v>
      </c>
      <c r="V294" s="67" t="s">
        <v>1766</v>
      </c>
    </row>
    <row r="295" spans="1:22" s="68" customFormat="1" ht="47.25" hidden="1" customHeight="1" x14ac:dyDescent="0.25">
      <c r="A295" s="65">
        <v>135</v>
      </c>
      <c r="B295" s="65">
        <v>135</v>
      </c>
      <c r="C295" s="65" t="s">
        <v>13</v>
      </c>
      <c r="D295" s="66">
        <v>832316.85459300003</v>
      </c>
      <c r="E295" s="66">
        <v>6302290.9270700002</v>
      </c>
      <c r="F295" s="65">
        <v>30032</v>
      </c>
      <c r="G295" s="65" t="s">
        <v>1767</v>
      </c>
      <c r="H295" s="65" t="s">
        <v>1768</v>
      </c>
      <c r="I295" s="67" t="s">
        <v>3306</v>
      </c>
      <c r="J295" s="67" t="s">
        <v>2883</v>
      </c>
      <c r="K295" s="65">
        <v>1</v>
      </c>
      <c r="L295" s="65"/>
      <c r="M295" s="65"/>
      <c r="N295" s="65"/>
      <c r="O295" s="65"/>
      <c r="P295" s="65"/>
      <c r="Q295" s="65"/>
      <c r="R295" s="65"/>
      <c r="S295" s="65" t="s">
        <v>1769</v>
      </c>
      <c r="T295" s="65" t="s">
        <v>1770</v>
      </c>
      <c r="U295" s="65" t="s">
        <v>1771</v>
      </c>
      <c r="V295" s="65" t="s">
        <v>1772</v>
      </c>
    </row>
    <row r="296" spans="1:22" s="78" customFormat="1" ht="47.25" customHeight="1" x14ac:dyDescent="0.25">
      <c r="A296" s="75">
        <v>146</v>
      </c>
      <c r="B296" s="75">
        <v>146</v>
      </c>
      <c r="C296" s="75" t="s">
        <v>13</v>
      </c>
      <c r="D296" s="76">
        <v>797530.10771500005</v>
      </c>
      <c r="E296" s="76">
        <v>6288039.2236599904</v>
      </c>
      <c r="F296" s="75">
        <v>30006</v>
      </c>
      <c r="G296" s="75" t="s">
        <v>1773</v>
      </c>
      <c r="H296" s="75" t="s">
        <v>1774</v>
      </c>
      <c r="I296" s="77" t="s">
        <v>1775</v>
      </c>
      <c r="J296" s="77" t="s">
        <v>3282</v>
      </c>
      <c r="K296" s="75"/>
      <c r="L296" s="75">
        <v>1</v>
      </c>
      <c r="M296" s="75"/>
      <c r="N296" s="75"/>
      <c r="O296" s="75"/>
      <c r="P296" s="75">
        <v>1</v>
      </c>
      <c r="Q296" s="75"/>
      <c r="R296" s="75"/>
      <c r="S296" s="75" t="s">
        <v>1776</v>
      </c>
      <c r="T296" s="75" t="s">
        <v>1777</v>
      </c>
      <c r="U296" s="75" t="s">
        <v>1778</v>
      </c>
      <c r="V296" s="77" t="s">
        <v>1779</v>
      </c>
    </row>
    <row r="297" spans="1:22" s="63" customFormat="1" ht="47.25" customHeight="1" x14ac:dyDescent="0.25">
      <c r="A297" s="62">
        <v>148</v>
      </c>
      <c r="B297" s="62">
        <v>148</v>
      </c>
      <c r="C297" s="62" t="s">
        <v>13</v>
      </c>
      <c r="D297" s="84">
        <v>809401.76256099902</v>
      </c>
      <c r="E297" s="84">
        <v>6305128.9391200002</v>
      </c>
      <c r="F297" s="62">
        <v>30189</v>
      </c>
      <c r="G297" s="62" t="s">
        <v>1780</v>
      </c>
      <c r="H297" s="62" t="s">
        <v>1781</v>
      </c>
      <c r="I297" s="85" t="s">
        <v>3442</v>
      </c>
      <c r="J297" s="85" t="s">
        <v>2869</v>
      </c>
      <c r="K297" s="62"/>
      <c r="L297" s="62">
        <v>1</v>
      </c>
      <c r="M297" s="62"/>
      <c r="N297" s="62"/>
      <c r="O297" s="62">
        <v>1</v>
      </c>
      <c r="P297" s="62"/>
      <c r="Q297" s="62"/>
      <c r="R297" s="62"/>
      <c r="S297" s="62" t="s">
        <v>1782</v>
      </c>
      <c r="T297" s="62" t="s">
        <v>1783</v>
      </c>
      <c r="U297" s="62" t="s">
        <v>1784</v>
      </c>
      <c r="V297" s="62" t="s">
        <v>1785</v>
      </c>
    </row>
    <row r="298" spans="1:22" s="78" customFormat="1" ht="47.25" customHeight="1" x14ac:dyDescent="0.25">
      <c r="A298" s="75">
        <v>152</v>
      </c>
      <c r="B298" s="75">
        <v>152</v>
      </c>
      <c r="C298" s="75" t="s">
        <v>13</v>
      </c>
      <c r="D298" s="76">
        <v>796516.62262000004</v>
      </c>
      <c r="E298" s="76">
        <v>6282387.8958700001</v>
      </c>
      <c r="F298" s="75">
        <v>30276</v>
      </c>
      <c r="G298" s="75" t="s">
        <v>1786</v>
      </c>
      <c r="H298" s="75" t="s">
        <v>1787</v>
      </c>
      <c r="I298" s="77" t="s">
        <v>3523</v>
      </c>
      <c r="J298" s="77" t="s">
        <v>3274</v>
      </c>
      <c r="K298" s="75"/>
      <c r="L298" s="75">
        <v>1</v>
      </c>
      <c r="M298" s="75"/>
      <c r="N298" s="75"/>
      <c r="O298" s="75"/>
      <c r="P298" s="75">
        <v>1</v>
      </c>
      <c r="Q298" s="75"/>
      <c r="R298" s="75"/>
      <c r="S298" s="75" t="s">
        <v>1788</v>
      </c>
      <c r="T298" s="75" t="s">
        <v>1789</v>
      </c>
      <c r="U298" s="75" t="s">
        <v>1790</v>
      </c>
      <c r="V298" s="75" t="s">
        <v>1791</v>
      </c>
    </row>
    <row r="299" spans="1:22" s="68" customFormat="1" ht="47.25" customHeight="1" x14ac:dyDescent="0.25">
      <c r="A299" s="65">
        <v>160</v>
      </c>
      <c r="B299" s="65">
        <v>160</v>
      </c>
      <c r="C299" s="65" t="s">
        <v>13</v>
      </c>
      <c r="D299" s="66">
        <v>802828.90295100003</v>
      </c>
      <c r="E299" s="66">
        <v>6288794.0299000004</v>
      </c>
      <c r="F299" s="65">
        <v>30341</v>
      </c>
      <c r="G299" s="65" t="s">
        <v>1792</v>
      </c>
      <c r="H299" s="65" t="s">
        <v>1793</v>
      </c>
      <c r="I299" s="67" t="s">
        <v>1794</v>
      </c>
      <c r="J299" s="67" t="s">
        <v>2869</v>
      </c>
      <c r="K299" s="65">
        <v>1</v>
      </c>
      <c r="L299" s="65"/>
      <c r="M299" s="65"/>
      <c r="N299" s="65"/>
      <c r="O299" s="65"/>
      <c r="P299" s="65"/>
      <c r="Q299" s="65"/>
      <c r="R299" s="65"/>
      <c r="S299" s="65" t="s">
        <v>1795</v>
      </c>
      <c r="T299" s="65" t="s">
        <v>1796</v>
      </c>
      <c r="U299" s="65" t="s">
        <v>1797</v>
      </c>
      <c r="V299" s="67" t="s">
        <v>1798</v>
      </c>
    </row>
    <row r="300" spans="1:22" s="68" customFormat="1" ht="47.25" customHeight="1" x14ac:dyDescent="0.25">
      <c r="A300" s="65">
        <v>174</v>
      </c>
      <c r="B300" s="65">
        <v>175</v>
      </c>
      <c r="C300" s="65" t="s">
        <v>13</v>
      </c>
      <c r="D300" s="66">
        <v>796797.78794900002</v>
      </c>
      <c r="E300" s="66">
        <v>6303935.4319200004</v>
      </c>
      <c r="F300" s="65">
        <v>30245</v>
      </c>
      <c r="G300" s="65" t="s">
        <v>1799</v>
      </c>
      <c r="H300" s="65" t="s">
        <v>1800</v>
      </c>
      <c r="I300" s="67" t="s">
        <v>1801</v>
      </c>
      <c r="J300" s="67" t="s">
        <v>2869</v>
      </c>
      <c r="K300" s="65">
        <v>1</v>
      </c>
      <c r="L300" s="65"/>
      <c r="M300" s="65"/>
      <c r="N300" s="65"/>
      <c r="O300" s="65"/>
      <c r="P300" s="65"/>
      <c r="Q300" s="65"/>
      <c r="R300" s="65"/>
      <c r="S300" s="65" t="s">
        <v>1802</v>
      </c>
      <c r="T300" s="65" t="s">
        <v>1803</v>
      </c>
      <c r="U300" s="65" t="s">
        <v>1804</v>
      </c>
      <c r="V300" s="67" t="s">
        <v>1805</v>
      </c>
    </row>
    <row r="301" spans="1:22" s="52" customFormat="1" ht="47.25" customHeight="1" x14ac:dyDescent="0.25">
      <c r="A301" s="49">
        <v>179</v>
      </c>
      <c r="B301" s="49">
        <v>180</v>
      </c>
      <c r="C301" s="49" t="s">
        <v>13</v>
      </c>
      <c r="D301" s="50">
        <v>799846.32433600002</v>
      </c>
      <c r="E301" s="50">
        <v>6286895.6710900003</v>
      </c>
      <c r="F301" s="49">
        <v>30059</v>
      </c>
      <c r="G301" s="49" t="s">
        <v>3360</v>
      </c>
      <c r="H301" s="49" t="s">
        <v>3331</v>
      </c>
      <c r="I301" s="51" t="s">
        <v>1806</v>
      </c>
      <c r="J301" s="51" t="s">
        <v>3282</v>
      </c>
      <c r="K301" s="49"/>
      <c r="L301" s="49">
        <v>1</v>
      </c>
      <c r="M301" s="49"/>
      <c r="N301" s="49"/>
      <c r="O301" s="49"/>
      <c r="P301" s="49"/>
      <c r="Q301" s="49"/>
      <c r="R301" s="49">
        <v>1</v>
      </c>
      <c r="S301" s="49" t="s">
        <v>1807</v>
      </c>
      <c r="T301" s="49" t="s">
        <v>1808</v>
      </c>
      <c r="U301" s="49" t="s">
        <v>1809</v>
      </c>
      <c r="V301" s="51" t="s">
        <v>1810</v>
      </c>
    </row>
    <row r="302" spans="1:22" s="68" customFormat="1" ht="47.25" customHeight="1" x14ac:dyDescent="0.25">
      <c r="A302" s="65">
        <v>243</v>
      </c>
      <c r="B302" s="65">
        <v>244</v>
      </c>
      <c r="C302" s="65" t="s">
        <v>13</v>
      </c>
      <c r="D302" s="66">
        <v>808638.13913699903</v>
      </c>
      <c r="E302" s="66">
        <v>6293087.2621999905</v>
      </c>
      <c r="F302" s="65">
        <v>30128</v>
      </c>
      <c r="G302" s="65" t="s">
        <v>1811</v>
      </c>
      <c r="H302" s="65" t="s">
        <v>3369</v>
      </c>
      <c r="I302" s="67" t="s">
        <v>3367</v>
      </c>
      <c r="J302" s="67" t="s">
        <v>2869</v>
      </c>
      <c r="K302" s="65">
        <v>1</v>
      </c>
      <c r="L302" s="65"/>
      <c r="M302" s="65"/>
      <c r="N302" s="65"/>
      <c r="O302" s="65"/>
      <c r="P302" s="65"/>
      <c r="Q302" s="65"/>
      <c r="R302" s="65"/>
      <c r="S302" s="65" t="s">
        <v>1812</v>
      </c>
      <c r="T302" s="65" t="s">
        <v>1813</v>
      </c>
      <c r="U302" s="65" t="s">
        <v>1814</v>
      </c>
      <c r="V302" s="65" t="s">
        <v>1815</v>
      </c>
    </row>
    <row r="303" spans="1:22" s="68" customFormat="1" ht="47.25" customHeight="1" x14ac:dyDescent="0.25">
      <c r="A303" s="65">
        <v>193</v>
      </c>
      <c r="B303" s="65">
        <v>194</v>
      </c>
      <c r="C303" s="65" t="s">
        <v>13</v>
      </c>
      <c r="D303" s="66">
        <v>814677.75072400004</v>
      </c>
      <c r="E303" s="66">
        <v>6297918.0819800003</v>
      </c>
      <c r="F303" s="65">
        <v>30125</v>
      </c>
      <c r="G303" s="65" t="s">
        <v>1816</v>
      </c>
      <c r="H303" s="65" t="s">
        <v>1817</v>
      </c>
      <c r="I303" s="67" t="s">
        <v>3366</v>
      </c>
      <c r="J303" s="67" t="s">
        <v>2869</v>
      </c>
      <c r="K303" s="65">
        <v>1</v>
      </c>
      <c r="L303" s="65"/>
      <c r="M303" s="65"/>
      <c r="N303" s="65"/>
      <c r="O303" s="65"/>
      <c r="P303" s="65"/>
      <c r="Q303" s="65"/>
      <c r="R303" s="65"/>
      <c r="S303" s="65" t="s">
        <v>1818</v>
      </c>
      <c r="T303" s="65" t="s">
        <v>1819</v>
      </c>
      <c r="U303" s="65" t="s">
        <v>1820</v>
      </c>
      <c r="V303" s="65" t="s">
        <v>1821</v>
      </c>
    </row>
    <row r="304" spans="1:22" s="68" customFormat="1" ht="47.25" customHeight="1" x14ac:dyDescent="0.25">
      <c r="A304" s="65">
        <v>200</v>
      </c>
      <c r="B304" s="65">
        <v>201</v>
      </c>
      <c r="C304" s="65" t="s">
        <v>13</v>
      </c>
      <c r="D304" s="66">
        <v>795065.14303399902</v>
      </c>
      <c r="E304" s="66">
        <v>6294119.9053199897</v>
      </c>
      <c r="F304" s="65">
        <v>30004</v>
      </c>
      <c r="G304" s="65" t="s">
        <v>2528</v>
      </c>
      <c r="H304" s="65" t="s">
        <v>1822</v>
      </c>
      <c r="I304" s="67" t="s">
        <v>1823</v>
      </c>
      <c r="J304" s="67" t="s">
        <v>2869</v>
      </c>
      <c r="K304" s="65">
        <v>1</v>
      </c>
      <c r="L304" s="65"/>
      <c r="M304" s="65"/>
      <c r="N304" s="65"/>
      <c r="O304" s="65"/>
      <c r="P304" s="65"/>
      <c r="Q304" s="65"/>
      <c r="R304" s="65"/>
      <c r="S304" s="65" t="s">
        <v>1824</v>
      </c>
      <c r="T304" s="65" t="s">
        <v>1825</v>
      </c>
      <c r="U304" s="65" t="s">
        <v>1826</v>
      </c>
      <c r="V304" s="65" t="s">
        <v>1827</v>
      </c>
    </row>
    <row r="305" spans="1:22" s="68" customFormat="1" ht="47.25" customHeight="1" x14ac:dyDescent="0.25">
      <c r="A305" s="65">
        <v>205</v>
      </c>
      <c r="B305" s="65">
        <v>206</v>
      </c>
      <c r="C305" s="65" t="s">
        <v>13</v>
      </c>
      <c r="D305" s="66">
        <v>805340.42498699902</v>
      </c>
      <c r="E305" s="66">
        <v>6299833.7770899897</v>
      </c>
      <c r="F305" s="65">
        <v>30169</v>
      </c>
      <c r="G305" s="65" t="s">
        <v>1828</v>
      </c>
      <c r="H305" s="65" t="s">
        <v>1829</v>
      </c>
      <c r="I305" s="67" t="s">
        <v>1830</v>
      </c>
      <c r="J305" s="67" t="s">
        <v>2869</v>
      </c>
      <c r="K305" s="65">
        <v>1</v>
      </c>
      <c r="L305" s="65"/>
      <c r="M305" s="65"/>
      <c r="N305" s="65"/>
      <c r="O305" s="65"/>
      <c r="P305" s="65"/>
      <c r="Q305" s="65"/>
      <c r="R305" s="65"/>
      <c r="S305" s="65" t="s">
        <v>1831</v>
      </c>
      <c r="T305" s="65" t="s">
        <v>1832</v>
      </c>
      <c r="U305" s="65" t="s">
        <v>1833</v>
      </c>
      <c r="V305" s="65" t="s">
        <v>1834</v>
      </c>
    </row>
    <row r="306" spans="1:22" s="68" customFormat="1" ht="47.25" customHeight="1" x14ac:dyDescent="0.25">
      <c r="A306" s="65">
        <v>207</v>
      </c>
      <c r="B306" s="65">
        <v>208</v>
      </c>
      <c r="C306" s="65" t="s">
        <v>13</v>
      </c>
      <c r="D306" s="66">
        <v>794605.73470100004</v>
      </c>
      <c r="E306" s="66">
        <v>6292161.8105300004</v>
      </c>
      <c r="F306" s="65">
        <v>30123</v>
      </c>
      <c r="G306" s="65" t="s">
        <v>1835</v>
      </c>
      <c r="H306" s="65" t="s">
        <v>1836</v>
      </c>
      <c r="I306" s="67" t="s">
        <v>3365</v>
      </c>
      <c r="J306" s="67" t="s">
        <v>3282</v>
      </c>
      <c r="K306" s="65">
        <v>1</v>
      </c>
      <c r="L306" s="65"/>
      <c r="M306" s="65"/>
      <c r="N306" s="65"/>
      <c r="O306" s="65"/>
      <c r="P306" s="65"/>
      <c r="Q306" s="65"/>
      <c r="R306" s="65"/>
      <c r="S306" s="65" t="s">
        <v>1837</v>
      </c>
      <c r="T306" s="65" t="s">
        <v>1838</v>
      </c>
      <c r="U306" s="65" t="s">
        <v>1839</v>
      </c>
      <c r="V306" s="67" t="s">
        <v>1840</v>
      </c>
    </row>
    <row r="307" spans="1:22" s="68" customFormat="1" ht="47.25" customHeight="1" x14ac:dyDescent="0.25">
      <c r="A307" s="65">
        <v>217</v>
      </c>
      <c r="B307" s="65">
        <v>218</v>
      </c>
      <c r="C307" s="65" t="s">
        <v>13</v>
      </c>
      <c r="D307" s="66">
        <v>795875.21406499902</v>
      </c>
      <c r="E307" s="66">
        <v>6299138.8208900001</v>
      </c>
      <c r="F307" s="65">
        <v>30062</v>
      </c>
      <c r="G307" s="65" t="s">
        <v>1841</v>
      </c>
      <c r="H307" s="65" t="s">
        <v>3332</v>
      </c>
      <c r="I307" s="67" t="s">
        <v>1842</v>
      </c>
      <c r="J307" s="67" t="s">
        <v>3335</v>
      </c>
      <c r="K307" s="65">
        <v>1</v>
      </c>
      <c r="L307" s="65"/>
      <c r="M307" s="65"/>
      <c r="N307" s="65"/>
      <c r="O307" s="65"/>
      <c r="P307" s="65"/>
      <c r="Q307" s="65"/>
      <c r="R307" s="65"/>
      <c r="S307" s="65" t="s">
        <v>1843</v>
      </c>
      <c r="T307" s="65" t="s">
        <v>1844</v>
      </c>
      <c r="U307" s="65" t="s">
        <v>1845</v>
      </c>
      <c r="V307" s="65" t="s">
        <v>1846</v>
      </c>
    </row>
    <row r="308" spans="1:22" s="74" customFormat="1" ht="47.25" customHeight="1" x14ac:dyDescent="0.25">
      <c r="A308" s="73">
        <v>218</v>
      </c>
      <c r="B308" s="73">
        <v>219</v>
      </c>
      <c r="C308" s="73" t="s">
        <v>13</v>
      </c>
      <c r="D308" s="81">
        <v>801412.57643400005</v>
      </c>
      <c r="E308" s="81">
        <v>6303813.3988199905</v>
      </c>
      <c r="F308" s="73">
        <v>30075</v>
      </c>
      <c r="G308" s="73" t="s">
        <v>1847</v>
      </c>
      <c r="H308" s="73" t="s">
        <v>1848</v>
      </c>
      <c r="I308" s="82" t="s">
        <v>1849</v>
      </c>
      <c r="J308" s="82" t="s">
        <v>2869</v>
      </c>
      <c r="K308" s="73"/>
      <c r="L308" s="73">
        <v>1</v>
      </c>
      <c r="M308" s="73"/>
      <c r="N308" s="73">
        <v>1</v>
      </c>
      <c r="O308" s="73"/>
      <c r="P308" s="73"/>
      <c r="Q308" s="73"/>
      <c r="R308" s="73"/>
      <c r="S308" s="73" t="s">
        <v>1850</v>
      </c>
      <c r="T308" s="73" t="s">
        <v>1851</v>
      </c>
      <c r="U308" s="73" t="s">
        <v>1852</v>
      </c>
      <c r="V308" s="82" t="s">
        <v>1853</v>
      </c>
    </row>
    <row r="309" spans="1:22" s="78" customFormat="1" ht="47.25" customHeight="1" x14ac:dyDescent="0.25">
      <c r="A309" s="75">
        <v>228</v>
      </c>
      <c r="B309" s="75">
        <v>229</v>
      </c>
      <c r="C309" s="75" t="s">
        <v>13</v>
      </c>
      <c r="D309" s="76">
        <v>818570.64839400002</v>
      </c>
      <c r="E309" s="76">
        <v>6303323.4542199904</v>
      </c>
      <c r="F309" s="75">
        <v>30155</v>
      </c>
      <c r="G309" s="75" t="s">
        <v>1854</v>
      </c>
      <c r="H309" s="75" t="s">
        <v>1855</v>
      </c>
      <c r="I309" s="77" t="s">
        <v>3403</v>
      </c>
      <c r="J309" s="77" t="s">
        <v>2869</v>
      </c>
      <c r="K309" s="75"/>
      <c r="L309" s="75">
        <v>1</v>
      </c>
      <c r="M309" s="75"/>
      <c r="N309" s="75"/>
      <c r="O309" s="75"/>
      <c r="P309" s="75">
        <v>1</v>
      </c>
      <c r="Q309" s="75"/>
      <c r="R309" s="75"/>
      <c r="S309" s="75" t="s">
        <v>1856</v>
      </c>
      <c r="T309" s="77" t="s">
        <v>1857</v>
      </c>
      <c r="U309" s="75" t="s">
        <v>1858</v>
      </c>
      <c r="V309" s="77" t="s">
        <v>1859</v>
      </c>
    </row>
    <row r="310" spans="1:22" s="68" customFormat="1" ht="47.25" customHeight="1" x14ac:dyDescent="0.25">
      <c r="A310" s="65">
        <v>231</v>
      </c>
      <c r="B310" s="65">
        <v>232</v>
      </c>
      <c r="C310" s="65" t="s">
        <v>13</v>
      </c>
      <c r="D310" s="66">
        <v>793454.96965700004</v>
      </c>
      <c r="E310" s="66">
        <v>6298263.7917799903</v>
      </c>
      <c r="F310" s="65">
        <v>30091</v>
      </c>
      <c r="G310" s="65" t="s">
        <v>1860</v>
      </c>
      <c r="H310" s="65" t="s">
        <v>1861</v>
      </c>
      <c r="I310" s="67" t="s">
        <v>3347</v>
      </c>
      <c r="J310" s="67" t="s">
        <v>3335</v>
      </c>
      <c r="K310" s="65">
        <v>1</v>
      </c>
      <c r="L310" s="65"/>
      <c r="M310" s="65"/>
      <c r="N310" s="65"/>
      <c r="O310" s="65"/>
      <c r="P310" s="65"/>
      <c r="Q310" s="65"/>
      <c r="R310" s="65"/>
      <c r="S310" s="65" t="s">
        <v>1862</v>
      </c>
      <c r="T310" s="65" t="s">
        <v>1863</v>
      </c>
      <c r="U310" s="65" t="s">
        <v>1864</v>
      </c>
      <c r="V310" s="67" t="s">
        <v>1865</v>
      </c>
    </row>
    <row r="311" spans="1:22" s="68" customFormat="1" ht="47.25" hidden="1" customHeight="1" x14ac:dyDescent="0.25">
      <c r="A311" s="65">
        <v>244</v>
      </c>
      <c r="B311" s="65">
        <v>245</v>
      </c>
      <c r="C311" s="65" t="s">
        <v>13</v>
      </c>
      <c r="D311" s="66">
        <v>790365.40834199905</v>
      </c>
      <c r="E311" s="66">
        <v>6297482.4404600002</v>
      </c>
      <c r="F311" s="65">
        <v>30136</v>
      </c>
      <c r="G311" s="65" t="s">
        <v>1866</v>
      </c>
      <c r="H311" s="65" t="s">
        <v>3381</v>
      </c>
      <c r="I311" s="67" t="s">
        <v>1867</v>
      </c>
      <c r="J311" s="67" t="s">
        <v>2866</v>
      </c>
      <c r="K311" s="65">
        <v>1</v>
      </c>
      <c r="L311" s="65"/>
      <c r="M311" s="65"/>
      <c r="N311" s="65"/>
      <c r="O311" s="65"/>
      <c r="P311" s="65"/>
      <c r="Q311" s="65"/>
      <c r="R311" s="65"/>
      <c r="S311" s="65" t="s">
        <v>1868</v>
      </c>
      <c r="T311" s="65" t="s">
        <v>1869</v>
      </c>
      <c r="U311" s="65" t="s">
        <v>1870</v>
      </c>
      <c r="V311" s="67" t="s">
        <v>1871</v>
      </c>
    </row>
    <row r="312" spans="1:22" s="63" customFormat="1" ht="47.25" customHeight="1" x14ac:dyDescent="0.25">
      <c r="A312" s="62">
        <v>249</v>
      </c>
      <c r="B312" s="62">
        <v>250</v>
      </c>
      <c r="C312" s="62" t="s">
        <v>13</v>
      </c>
      <c r="D312" s="84">
        <v>799009.99630100001</v>
      </c>
      <c r="E312" s="84">
        <v>6299824.9242500002</v>
      </c>
      <c r="F312" s="62">
        <v>30186</v>
      </c>
      <c r="G312" s="62" t="s">
        <v>1872</v>
      </c>
      <c r="H312" s="62" t="s">
        <v>1873</v>
      </c>
      <c r="I312" s="85" t="s">
        <v>3443</v>
      </c>
      <c r="J312" s="85" t="s">
        <v>2869</v>
      </c>
      <c r="K312" s="62"/>
      <c r="L312" s="62">
        <v>1</v>
      </c>
      <c r="M312" s="62"/>
      <c r="N312" s="62"/>
      <c r="O312" s="62">
        <v>1</v>
      </c>
      <c r="P312" s="62"/>
      <c r="Q312" s="62"/>
      <c r="R312" s="62"/>
      <c r="S312" s="62" t="s">
        <v>1874</v>
      </c>
      <c r="T312" s="62" t="s">
        <v>1875</v>
      </c>
      <c r="U312" s="62" t="s">
        <v>1876</v>
      </c>
      <c r="V312" s="85" t="s">
        <v>1877</v>
      </c>
    </row>
    <row r="313" spans="1:22" s="68" customFormat="1" ht="47.25" hidden="1" customHeight="1" x14ac:dyDescent="0.25">
      <c r="A313" s="65">
        <v>256</v>
      </c>
      <c r="B313" s="65">
        <v>257</v>
      </c>
      <c r="C313" s="65" t="s">
        <v>13</v>
      </c>
      <c r="D313" s="66">
        <v>783685.36937199906</v>
      </c>
      <c r="E313" s="66">
        <v>6301597.75569</v>
      </c>
      <c r="F313" s="65">
        <v>30018</v>
      </c>
      <c r="G313" s="65" t="s">
        <v>1878</v>
      </c>
      <c r="H313" s="65" t="s">
        <v>1879</v>
      </c>
      <c r="I313" s="67" t="s">
        <v>3297</v>
      </c>
      <c r="J313" s="67" t="s">
        <v>2866</v>
      </c>
      <c r="K313" s="65">
        <v>1</v>
      </c>
      <c r="L313" s="65"/>
      <c r="M313" s="65"/>
      <c r="N313" s="65"/>
      <c r="O313" s="65"/>
      <c r="P313" s="65"/>
      <c r="Q313" s="65"/>
      <c r="R313" s="65"/>
      <c r="S313" s="65" t="s">
        <v>1880</v>
      </c>
      <c r="T313" s="65" t="s">
        <v>1881</v>
      </c>
      <c r="U313" s="65" t="s">
        <v>1882</v>
      </c>
      <c r="V313" s="67" t="s">
        <v>1883</v>
      </c>
    </row>
    <row r="314" spans="1:22" s="74" customFormat="1" ht="47.25" customHeight="1" x14ac:dyDescent="0.25">
      <c r="A314" s="73">
        <v>260</v>
      </c>
      <c r="B314" s="73">
        <v>261</v>
      </c>
      <c r="C314" s="73" t="s">
        <v>13</v>
      </c>
      <c r="D314" s="81">
        <v>815165.70380500006</v>
      </c>
      <c r="E314" s="81">
        <v>6304067.3667200003</v>
      </c>
      <c r="F314" s="73">
        <v>30356</v>
      </c>
      <c r="G314" s="73" t="s">
        <v>1884</v>
      </c>
      <c r="H314" s="73" t="s">
        <v>1885</v>
      </c>
      <c r="I314" s="82" t="s">
        <v>1886</v>
      </c>
      <c r="J314" s="82" t="s">
        <v>2869</v>
      </c>
      <c r="K314" s="73"/>
      <c r="L314" s="73">
        <v>1</v>
      </c>
      <c r="M314" s="73"/>
      <c r="N314" s="73">
        <v>1</v>
      </c>
      <c r="O314" s="73"/>
      <c r="P314" s="73"/>
      <c r="Q314" s="73"/>
      <c r="R314" s="73"/>
      <c r="S314" s="73" t="s">
        <v>1887</v>
      </c>
      <c r="T314" s="73" t="s">
        <v>1888</v>
      </c>
      <c r="U314" s="73" t="s">
        <v>1889</v>
      </c>
      <c r="V314" s="82" t="s">
        <v>1890</v>
      </c>
    </row>
    <row r="315" spans="1:22" s="74" customFormat="1" ht="47.25" customHeight="1" x14ac:dyDescent="0.25">
      <c r="A315" s="73">
        <v>261</v>
      </c>
      <c r="B315" s="73">
        <v>262</v>
      </c>
      <c r="C315" s="73" t="s">
        <v>13</v>
      </c>
      <c r="D315" s="81">
        <v>798217.173557</v>
      </c>
      <c r="E315" s="81">
        <v>6293332.0188999902</v>
      </c>
      <c r="F315" s="73">
        <v>30083</v>
      </c>
      <c r="G315" s="73" t="s">
        <v>1891</v>
      </c>
      <c r="H315" s="73" t="s">
        <v>1892</v>
      </c>
      <c r="I315" s="82" t="s">
        <v>1893</v>
      </c>
      <c r="J315" s="82" t="s">
        <v>2869</v>
      </c>
      <c r="K315" s="73"/>
      <c r="L315" s="73">
        <v>1</v>
      </c>
      <c r="M315" s="73"/>
      <c r="N315" s="73">
        <v>1</v>
      </c>
      <c r="O315" s="73"/>
      <c r="P315" s="73"/>
      <c r="Q315" s="73"/>
      <c r="R315" s="73"/>
      <c r="S315" s="73" t="s">
        <v>1894</v>
      </c>
      <c r="T315" s="73" t="s">
        <v>1895</v>
      </c>
      <c r="U315" s="73" t="s">
        <v>1896</v>
      </c>
      <c r="V315" s="73" t="s">
        <v>1897</v>
      </c>
    </row>
    <row r="316" spans="1:22" s="68" customFormat="1" ht="47.25" hidden="1" customHeight="1" x14ac:dyDescent="0.25">
      <c r="A316" s="65">
        <v>278</v>
      </c>
      <c r="B316" s="65">
        <v>279</v>
      </c>
      <c r="C316" s="65" t="s">
        <v>13</v>
      </c>
      <c r="D316" s="66">
        <v>792462.85860200005</v>
      </c>
      <c r="E316" s="66">
        <v>6295605.8663999904</v>
      </c>
      <c r="F316" s="65">
        <v>30019</v>
      </c>
      <c r="G316" s="65" t="s">
        <v>1898</v>
      </c>
      <c r="H316" s="65" t="s">
        <v>1899</v>
      </c>
      <c r="I316" s="67" t="s">
        <v>3300</v>
      </c>
      <c r="J316" s="67" t="s">
        <v>2866</v>
      </c>
      <c r="K316" s="65">
        <v>1</v>
      </c>
      <c r="L316" s="65"/>
      <c r="M316" s="65"/>
      <c r="N316" s="65"/>
      <c r="O316" s="65"/>
      <c r="P316" s="65"/>
      <c r="Q316" s="65"/>
      <c r="R316" s="65"/>
      <c r="S316" s="65" t="s">
        <v>1900</v>
      </c>
      <c r="T316" s="65" t="s">
        <v>1901</v>
      </c>
      <c r="U316" s="65" t="s">
        <v>1902</v>
      </c>
      <c r="V316" s="67" t="s">
        <v>1903</v>
      </c>
    </row>
    <row r="317" spans="1:22" s="68" customFormat="1" ht="47.25" hidden="1" customHeight="1" x14ac:dyDescent="0.25">
      <c r="A317" s="65">
        <v>283</v>
      </c>
      <c r="B317" s="65">
        <v>284</v>
      </c>
      <c r="C317" s="65" t="s">
        <v>13</v>
      </c>
      <c r="D317" s="66">
        <v>788328.78881499905</v>
      </c>
      <c r="E317" s="66">
        <v>6299421.7435499895</v>
      </c>
      <c r="F317" s="65">
        <v>30352</v>
      </c>
      <c r="G317" s="65" t="s">
        <v>1904</v>
      </c>
      <c r="H317" s="65" t="s">
        <v>3581</v>
      </c>
      <c r="I317" s="67" t="s">
        <v>1905</v>
      </c>
      <c r="J317" s="67" t="s">
        <v>2866</v>
      </c>
      <c r="K317" s="65">
        <v>1</v>
      </c>
      <c r="L317" s="65"/>
      <c r="M317" s="65"/>
      <c r="N317" s="65"/>
      <c r="O317" s="65"/>
      <c r="P317" s="65"/>
      <c r="Q317" s="65"/>
      <c r="R317" s="65"/>
      <c r="S317" s="65" t="s">
        <v>1906</v>
      </c>
      <c r="T317" s="65" t="s">
        <v>1907</v>
      </c>
      <c r="U317" s="65" t="s">
        <v>1908</v>
      </c>
      <c r="V317" s="67" t="s">
        <v>1909</v>
      </c>
    </row>
    <row r="318" spans="1:22" s="68" customFormat="1" ht="47.25" customHeight="1" x14ac:dyDescent="0.25">
      <c r="A318" s="65">
        <v>290</v>
      </c>
      <c r="B318" s="65">
        <v>291</v>
      </c>
      <c r="C318" s="65" t="s">
        <v>13</v>
      </c>
      <c r="D318" s="66">
        <v>802371.02329799905</v>
      </c>
      <c r="E318" s="66">
        <v>6296349.6557799904</v>
      </c>
      <c r="F318" s="65">
        <v>30333</v>
      </c>
      <c r="G318" s="65" t="s">
        <v>1910</v>
      </c>
      <c r="H318" s="65" t="s">
        <v>1911</v>
      </c>
      <c r="I318" s="67" t="s">
        <v>1912</v>
      </c>
      <c r="J318" s="67" t="s">
        <v>2869</v>
      </c>
      <c r="K318" s="65">
        <v>1</v>
      </c>
      <c r="L318" s="65"/>
      <c r="M318" s="65"/>
      <c r="N318" s="65"/>
      <c r="O318" s="65"/>
      <c r="P318" s="65"/>
      <c r="Q318" s="65"/>
      <c r="R318" s="65"/>
      <c r="S318" s="65" t="s">
        <v>1913</v>
      </c>
      <c r="T318" s="65" t="s">
        <v>1914</v>
      </c>
      <c r="U318" s="65" t="s">
        <v>1915</v>
      </c>
      <c r="V318" s="67" t="s">
        <v>1916</v>
      </c>
    </row>
    <row r="319" spans="1:22" s="68" customFormat="1" ht="47.25" customHeight="1" x14ac:dyDescent="0.25">
      <c r="A319" s="65">
        <v>298</v>
      </c>
      <c r="B319" s="65">
        <v>299</v>
      </c>
      <c r="C319" s="65" t="s">
        <v>13</v>
      </c>
      <c r="D319" s="66">
        <v>800622.82859000005</v>
      </c>
      <c r="E319" s="66">
        <v>6301356.7981200004</v>
      </c>
      <c r="F319" s="65">
        <v>30138</v>
      </c>
      <c r="G319" s="65" t="s">
        <v>1917</v>
      </c>
      <c r="H319" s="65" t="s">
        <v>3385</v>
      </c>
      <c r="I319" s="67" t="s">
        <v>1918</v>
      </c>
      <c r="J319" s="67" t="s">
        <v>2869</v>
      </c>
      <c r="K319" s="65">
        <v>1</v>
      </c>
      <c r="L319" s="65"/>
      <c r="M319" s="65"/>
      <c r="N319" s="65"/>
      <c r="O319" s="65"/>
      <c r="P319" s="65"/>
      <c r="Q319" s="65"/>
      <c r="R319" s="65"/>
      <c r="S319" s="65" t="s">
        <v>1919</v>
      </c>
      <c r="T319" s="65" t="s">
        <v>1920</v>
      </c>
      <c r="U319" s="65" t="s">
        <v>1921</v>
      </c>
      <c r="V319" s="67" t="s">
        <v>1922</v>
      </c>
    </row>
    <row r="320" spans="1:22" s="68" customFormat="1" ht="47.25" customHeight="1" x14ac:dyDescent="0.25">
      <c r="A320" s="65">
        <v>299</v>
      </c>
      <c r="B320" s="65">
        <v>300</v>
      </c>
      <c r="C320" s="65" t="s">
        <v>13</v>
      </c>
      <c r="D320" s="66">
        <v>798787.46281299903</v>
      </c>
      <c r="E320" s="66">
        <v>6301442.0656599896</v>
      </c>
      <c r="F320" s="65">
        <v>30249</v>
      </c>
      <c r="G320" s="65" t="s">
        <v>1923</v>
      </c>
      <c r="H320" s="65" t="s">
        <v>1924</v>
      </c>
      <c r="I320" s="67" t="s">
        <v>1925</v>
      </c>
      <c r="J320" s="67" t="s">
        <v>2869</v>
      </c>
      <c r="K320" s="65">
        <v>1</v>
      </c>
      <c r="L320" s="65"/>
      <c r="M320" s="65"/>
      <c r="N320" s="65"/>
      <c r="O320" s="65"/>
      <c r="P320" s="65"/>
      <c r="Q320" s="65"/>
      <c r="R320" s="65"/>
      <c r="S320" s="65" t="s">
        <v>1926</v>
      </c>
      <c r="T320" s="65" t="s">
        <v>1927</v>
      </c>
      <c r="U320" s="65" t="s">
        <v>1928</v>
      </c>
      <c r="V320" s="67" t="s">
        <v>1929</v>
      </c>
    </row>
    <row r="321" spans="1:22" s="74" customFormat="1" ht="47.25" customHeight="1" x14ac:dyDescent="0.25">
      <c r="A321" s="73">
        <v>308</v>
      </c>
      <c r="B321" s="73">
        <v>309</v>
      </c>
      <c r="C321" s="73" t="s">
        <v>13</v>
      </c>
      <c r="D321" s="81">
        <v>801477.20386400004</v>
      </c>
      <c r="E321" s="81">
        <v>6294257.2982099904</v>
      </c>
      <c r="F321" s="73">
        <v>30347</v>
      </c>
      <c r="G321" s="73" t="s">
        <v>1930</v>
      </c>
      <c r="H321" s="73" t="s">
        <v>3576</v>
      </c>
      <c r="I321" s="82" t="s">
        <v>1931</v>
      </c>
      <c r="J321" s="82" t="s">
        <v>2869</v>
      </c>
      <c r="K321" s="73"/>
      <c r="L321" s="73">
        <v>1</v>
      </c>
      <c r="M321" s="73"/>
      <c r="N321" s="73">
        <v>1</v>
      </c>
      <c r="O321" s="73"/>
      <c r="P321" s="73"/>
      <c r="Q321" s="73"/>
      <c r="R321" s="73"/>
      <c r="S321" s="73" t="s">
        <v>1932</v>
      </c>
      <c r="T321" s="73" t="s">
        <v>1933</v>
      </c>
      <c r="U321" s="73" t="s">
        <v>1934</v>
      </c>
      <c r="V321" s="73" t="s">
        <v>1935</v>
      </c>
    </row>
    <row r="322" spans="1:22" s="68" customFormat="1" ht="47.25" hidden="1" customHeight="1" x14ac:dyDescent="0.25">
      <c r="A322" s="65">
        <v>332</v>
      </c>
      <c r="B322" s="65">
        <v>333</v>
      </c>
      <c r="C322" s="65" t="s">
        <v>13</v>
      </c>
      <c r="D322" s="66">
        <v>790348.66865300003</v>
      </c>
      <c r="E322" s="66">
        <v>6299515.0441199904</v>
      </c>
      <c r="F322" s="65">
        <v>30023</v>
      </c>
      <c r="G322" s="65" t="s">
        <v>1936</v>
      </c>
      <c r="H322" s="65" t="s">
        <v>1937</v>
      </c>
      <c r="I322" s="67" t="s">
        <v>1938</v>
      </c>
      <c r="J322" s="67" t="s">
        <v>2866</v>
      </c>
      <c r="K322" s="65">
        <v>1</v>
      </c>
      <c r="L322" s="65"/>
      <c r="M322" s="65"/>
      <c r="N322" s="65"/>
      <c r="O322" s="65"/>
      <c r="P322" s="65"/>
      <c r="Q322" s="65"/>
      <c r="R322" s="65"/>
      <c r="S322" s="65" t="s">
        <v>1939</v>
      </c>
      <c r="T322" s="65" t="s">
        <v>1940</v>
      </c>
      <c r="U322" s="65" t="s">
        <v>1941</v>
      </c>
      <c r="V322" s="67" t="s">
        <v>1942</v>
      </c>
    </row>
    <row r="323" spans="1:22" s="68" customFormat="1" ht="47.25" hidden="1" customHeight="1" x14ac:dyDescent="0.25">
      <c r="A323" s="65">
        <v>338</v>
      </c>
      <c r="B323" s="65">
        <v>339</v>
      </c>
      <c r="C323" s="65" t="s">
        <v>13</v>
      </c>
      <c r="D323" s="66">
        <v>785970.01684199902</v>
      </c>
      <c r="E323" s="66">
        <v>6301844.9927399904</v>
      </c>
      <c r="F323" s="65">
        <v>30306</v>
      </c>
      <c r="G323" s="65" t="s">
        <v>1943</v>
      </c>
      <c r="H323" s="65" t="s">
        <v>1944</v>
      </c>
      <c r="I323" s="67" t="s">
        <v>1945</v>
      </c>
      <c r="J323" s="67" t="s">
        <v>2866</v>
      </c>
      <c r="K323" s="65">
        <v>1</v>
      </c>
      <c r="L323" s="65"/>
      <c r="M323" s="65"/>
      <c r="N323" s="65"/>
      <c r="O323" s="65"/>
      <c r="P323" s="65"/>
      <c r="Q323" s="65"/>
      <c r="R323" s="65"/>
      <c r="S323" s="65" t="s">
        <v>1946</v>
      </c>
      <c r="T323" s="65" t="s">
        <v>1947</v>
      </c>
      <c r="U323" s="65" t="s">
        <v>1948</v>
      </c>
      <c r="V323" s="65" t="s">
        <v>1949</v>
      </c>
    </row>
    <row r="324" spans="1:22" s="68" customFormat="1" ht="47.25" hidden="1" customHeight="1" x14ac:dyDescent="0.25">
      <c r="A324" s="65">
        <v>6</v>
      </c>
      <c r="B324" s="65">
        <v>6</v>
      </c>
      <c r="C324" s="65" t="s">
        <v>13</v>
      </c>
      <c r="D324" s="66">
        <v>835492.29207199905</v>
      </c>
      <c r="E324" s="66">
        <v>6320922.1001000004</v>
      </c>
      <c r="F324" s="65">
        <v>30217</v>
      </c>
      <c r="G324" s="65" t="s">
        <v>1950</v>
      </c>
      <c r="H324" s="65" t="s">
        <v>3469</v>
      </c>
      <c r="I324" s="67" t="s">
        <v>3468</v>
      </c>
      <c r="J324" s="67" t="s">
        <v>2883</v>
      </c>
      <c r="K324" s="65">
        <v>1</v>
      </c>
      <c r="L324" s="65"/>
      <c r="M324" s="65"/>
      <c r="N324" s="65"/>
      <c r="O324" s="65"/>
      <c r="P324" s="65"/>
      <c r="Q324" s="65"/>
      <c r="R324" s="65"/>
      <c r="S324" s="65" t="s">
        <v>1951</v>
      </c>
      <c r="T324" s="65" t="s">
        <v>1952</v>
      </c>
      <c r="U324" s="65" t="s">
        <v>1953</v>
      </c>
      <c r="V324" s="67" t="s">
        <v>1954</v>
      </c>
    </row>
    <row r="325" spans="1:22" s="68" customFormat="1" ht="47.25" hidden="1" customHeight="1" x14ac:dyDescent="0.25">
      <c r="A325" s="65">
        <v>28</v>
      </c>
      <c r="B325" s="65">
        <v>28</v>
      </c>
      <c r="C325" s="65" t="s">
        <v>13</v>
      </c>
      <c r="D325" s="66">
        <v>836171.36649100005</v>
      </c>
      <c r="E325" s="66">
        <v>6325301.8983800001</v>
      </c>
      <c r="F325" s="65">
        <v>30326</v>
      </c>
      <c r="G325" s="65" t="s">
        <v>1955</v>
      </c>
      <c r="H325" s="65" t="s">
        <v>1956</v>
      </c>
      <c r="I325" s="67" t="s">
        <v>1957</v>
      </c>
      <c r="J325" s="67" t="s">
        <v>2883</v>
      </c>
      <c r="K325" s="65">
        <v>1</v>
      </c>
      <c r="L325" s="65"/>
      <c r="M325" s="65"/>
      <c r="N325" s="65"/>
      <c r="O325" s="65"/>
      <c r="P325" s="65"/>
      <c r="Q325" s="65"/>
      <c r="R325" s="65"/>
      <c r="S325" s="65" t="s">
        <v>1958</v>
      </c>
      <c r="T325" s="65" t="s">
        <v>1959</v>
      </c>
      <c r="U325" s="65" t="s">
        <v>1960</v>
      </c>
      <c r="V325" s="67" t="s">
        <v>1961</v>
      </c>
    </row>
    <row r="326" spans="1:22" s="52" customFormat="1" ht="49.5" hidden="1" customHeight="1" x14ac:dyDescent="0.25">
      <c r="A326" s="49">
        <v>85</v>
      </c>
      <c r="B326" s="49">
        <v>85</v>
      </c>
      <c r="C326" s="49" t="s">
        <v>13</v>
      </c>
      <c r="D326" s="50">
        <v>844223.86417900003</v>
      </c>
      <c r="E326" s="50">
        <v>6319939.8126800004</v>
      </c>
      <c r="F326" s="49">
        <v>30351</v>
      </c>
      <c r="G326" s="49" t="s">
        <v>1962</v>
      </c>
      <c r="H326" s="49" t="s">
        <v>1963</v>
      </c>
      <c r="I326" s="51" t="s">
        <v>3573</v>
      </c>
      <c r="J326" s="51" t="s">
        <v>2883</v>
      </c>
      <c r="K326" s="49"/>
      <c r="L326" s="49">
        <v>1</v>
      </c>
      <c r="M326" s="49"/>
      <c r="N326" s="49"/>
      <c r="O326" s="49"/>
      <c r="P326" s="49"/>
      <c r="Q326" s="49"/>
      <c r="R326" s="49">
        <v>1</v>
      </c>
      <c r="S326" s="49" t="s">
        <v>1964</v>
      </c>
      <c r="T326" s="49" t="s">
        <v>1965</v>
      </c>
      <c r="U326" s="49" t="s">
        <v>1966</v>
      </c>
      <c r="V326" s="51" t="s">
        <v>1967</v>
      </c>
    </row>
    <row r="327" spans="1:22" s="68" customFormat="1" ht="39" hidden="1" customHeight="1" x14ac:dyDescent="0.25">
      <c r="A327" s="65">
        <v>92</v>
      </c>
      <c r="B327" s="65">
        <v>92</v>
      </c>
      <c r="C327" s="65" t="s">
        <v>13</v>
      </c>
      <c r="D327" s="66">
        <v>837993.73073099903</v>
      </c>
      <c r="E327" s="66">
        <v>6331037.7927200003</v>
      </c>
      <c r="F327" s="65">
        <v>30254</v>
      </c>
      <c r="G327" s="65" t="s">
        <v>1968</v>
      </c>
      <c r="H327" s="65" t="s">
        <v>1969</v>
      </c>
      <c r="I327" s="67" t="s">
        <v>3498</v>
      </c>
      <c r="J327" s="67" t="s">
        <v>2883</v>
      </c>
      <c r="K327" s="65">
        <v>1</v>
      </c>
      <c r="L327" s="65"/>
      <c r="M327" s="65"/>
      <c r="N327" s="65"/>
      <c r="O327" s="65"/>
      <c r="P327" s="65"/>
      <c r="Q327" s="65"/>
      <c r="R327" s="65"/>
      <c r="S327" s="65" t="s">
        <v>1970</v>
      </c>
      <c r="T327" s="65" t="s">
        <v>1971</v>
      </c>
      <c r="U327" s="65" t="s">
        <v>1972</v>
      </c>
      <c r="V327" s="65" t="s">
        <v>1973</v>
      </c>
    </row>
    <row r="328" spans="1:22" s="68" customFormat="1" ht="39" hidden="1" customHeight="1" x14ac:dyDescent="0.25">
      <c r="A328" s="65">
        <v>129</v>
      </c>
      <c r="B328" s="65">
        <v>129</v>
      </c>
      <c r="C328" s="65" t="s">
        <v>13</v>
      </c>
      <c r="D328" s="66">
        <v>842449.50546699902</v>
      </c>
      <c r="E328" s="66">
        <v>6324583.8084000004</v>
      </c>
      <c r="F328" s="65">
        <v>30209</v>
      </c>
      <c r="G328" s="65" t="s">
        <v>1974</v>
      </c>
      <c r="H328" s="65" t="s">
        <v>1975</v>
      </c>
      <c r="I328" s="67" t="s">
        <v>1976</v>
      </c>
      <c r="J328" s="67" t="s">
        <v>2883</v>
      </c>
      <c r="K328" s="65">
        <v>1</v>
      </c>
      <c r="L328" s="65"/>
      <c r="M328" s="65"/>
      <c r="N328" s="65"/>
      <c r="O328" s="65"/>
      <c r="P328" s="65"/>
      <c r="Q328" s="65"/>
      <c r="R328" s="65"/>
      <c r="S328" s="65" t="s">
        <v>1977</v>
      </c>
      <c r="T328" s="65" t="s">
        <v>1978</v>
      </c>
      <c r="U328" s="65" t="s">
        <v>1979</v>
      </c>
      <c r="V328" s="67" t="s">
        <v>1980</v>
      </c>
    </row>
    <row r="329" spans="1:22" s="68" customFormat="1" ht="39" hidden="1" customHeight="1" x14ac:dyDescent="0.25">
      <c r="A329" s="65">
        <v>151</v>
      </c>
      <c r="B329" s="65">
        <v>151</v>
      </c>
      <c r="C329" s="65" t="s">
        <v>13</v>
      </c>
      <c r="D329" s="66">
        <v>777704.72874399903</v>
      </c>
      <c r="E329" s="66">
        <v>6367624.1253800001</v>
      </c>
      <c r="F329" s="65">
        <v>30201</v>
      </c>
      <c r="G329" s="65" t="s">
        <v>1981</v>
      </c>
      <c r="H329" s="65" t="s">
        <v>1982</v>
      </c>
      <c r="I329" s="67" t="s">
        <v>3458</v>
      </c>
      <c r="J329" s="67" t="s">
        <v>2876</v>
      </c>
      <c r="K329" s="65">
        <v>1</v>
      </c>
      <c r="L329" s="65"/>
      <c r="M329" s="65"/>
      <c r="N329" s="65"/>
      <c r="O329" s="65"/>
      <c r="P329" s="65"/>
      <c r="Q329" s="65"/>
      <c r="R329" s="65"/>
      <c r="S329" s="65" t="s">
        <v>1983</v>
      </c>
      <c r="T329" s="65" t="s">
        <v>1984</v>
      </c>
      <c r="U329" s="65" t="s">
        <v>1985</v>
      </c>
      <c r="V329" s="67" t="s">
        <v>1986</v>
      </c>
    </row>
    <row r="330" spans="1:22" s="52" customFormat="1" ht="48.75" customHeight="1" x14ac:dyDescent="0.25">
      <c r="A330" s="49">
        <v>156</v>
      </c>
      <c r="B330" s="49">
        <v>156</v>
      </c>
      <c r="C330" s="49" t="s">
        <v>13</v>
      </c>
      <c r="D330" s="50">
        <v>796198.50636899902</v>
      </c>
      <c r="E330" s="50">
        <v>6274884.2683399897</v>
      </c>
      <c r="F330" s="49">
        <v>30003</v>
      </c>
      <c r="G330" s="49" t="s">
        <v>2544</v>
      </c>
      <c r="H330" s="49" t="s">
        <v>1987</v>
      </c>
      <c r="I330" s="51" t="s">
        <v>1988</v>
      </c>
      <c r="J330" s="51" t="s">
        <v>3274</v>
      </c>
      <c r="K330" s="49"/>
      <c r="L330" s="49">
        <v>1</v>
      </c>
      <c r="M330" s="49"/>
      <c r="N330" s="49"/>
      <c r="O330" s="49"/>
      <c r="P330" s="49"/>
      <c r="Q330" s="49"/>
      <c r="R330" s="49">
        <v>1</v>
      </c>
      <c r="S330" s="49" t="s">
        <v>1989</v>
      </c>
      <c r="T330" s="49" t="s">
        <v>1990</v>
      </c>
      <c r="U330" s="49" t="s">
        <v>1991</v>
      </c>
      <c r="V330" s="51" t="s">
        <v>3275</v>
      </c>
    </row>
    <row r="331" spans="1:22" s="63" customFormat="1" ht="48" hidden="1" customHeight="1" x14ac:dyDescent="0.25">
      <c r="A331" s="62">
        <v>166</v>
      </c>
      <c r="B331" s="62">
        <v>167</v>
      </c>
      <c r="C331" s="62" t="s">
        <v>13</v>
      </c>
      <c r="D331" s="84">
        <v>836335.55544699903</v>
      </c>
      <c r="E331" s="84">
        <v>6344396.3338900004</v>
      </c>
      <c r="F331" s="62">
        <v>30251</v>
      </c>
      <c r="G331" s="62" t="s">
        <v>1992</v>
      </c>
      <c r="H331" s="62" t="s">
        <v>1993</v>
      </c>
      <c r="I331" s="85" t="s">
        <v>3499</v>
      </c>
      <c r="J331" s="85" t="s">
        <v>2883</v>
      </c>
      <c r="K331" s="62"/>
      <c r="L331" s="62">
        <v>1</v>
      </c>
      <c r="M331" s="62"/>
      <c r="N331" s="62"/>
      <c r="O331" s="62">
        <v>1</v>
      </c>
      <c r="P331" s="62"/>
      <c r="Q331" s="62"/>
      <c r="R331" s="62"/>
      <c r="S331" s="62" t="s">
        <v>1994</v>
      </c>
      <c r="T331" s="62" t="s">
        <v>1995</v>
      </c>
      <c r="U331" s="62" t="s">
        <v>1996</v>
      </c>
      <c r="V331" s="85" t="s">
        <v>1997</v>
      </c>
    </row>
    <row r="332" spans="1:22" s="68" customFormat="1" ht="39" hidden="1" customHeight="1" x14ac:dyDescent="0.25">
      <c r="A332" s="65">
        <v>2</v>
      </c>
      <c r="B332" s="65">
        <v>2</v>
      </c>
      <c r="C332" s="65" t="s">
        <v>13</v>
      </c>
      <c r="D332" s="66">
        <v>792382.468353</v>
      </c>
      <c r="E332" s="66">
        <v>6356233.91524</v>
      </c>
      <c r="F332" s="65">
        <v>30097</v>
      </c>
      <c r="G332" s="65" t="s">
        <v>1998</v>
      </c>
      <c r="H332" s="65" t="s">
        <v>1999</v>
      </c>
      <c r="I332" s="67" t="s">
        <v>2000</v>
      </c>
      <c r="J332" s="67" t="s">
        <v>2876</v>
      </c>
      <c r="K332" s="65">
        <v>1</v>
      </c>
      <c r="L332" s="65"/>
      <c r="M332" s="65"/>
      <c r="N332" s="65"/>
      <c r="O332" s="65"/>
      <c r="P332" s="65"/>
      <c r="Q332" s="65"/>
      <c r="R332" s="65"/>
      <c r="S332" s="65" t="s">
        <v>2001</v>
      </c>
      <c r="T332" s="65" t="s">
        <v>2002</v>
      </c>
      <c r="U332" s="65" t="s">
        <v>2003</v>
      </c>
      <c r="V332" s="65" t="s">
        <v>2004</v>
      </c>
    </row>
    <row r="333" spans="1:22" s="68" customFormat="1" ht="39" hidden="1" customHeight="1" x14ac:dyDescent="0.25">
      <c r="A333" s="65">
        <v>100</v>
      </c>
      <c r="B333" s="65">
        <v>100</v>
      </c>
      <c r="C333" s="65" t="s">
        <v>13</v>
      </c>
      <c r="D333" s="66">
        <v>826422.43466599903</v>
      </c>
      <c r="E333" s="66">
        <v>6332399.8073899904</v>
      </c>
      <c r="F333" s="65">
        <v>30127</v>
      </c>
      <c r="G333" s="65" t="s">
        <v>2005</v>
      </c>
      <c r="H333" s="65" t="s">
        <v>2006</v>
      </c>
      <c r="I333" s="67" t="s">
        <v>3368</v>
      </c>
      <c r="J333" s="67" t="s">
        <v>2876</v>
      </c>
      <c r="K333" s="65">
        <v>1</v>
      </c>
      <c r="L333" s="65"/>
      <c r="M333" s="65"/>
      <c r="N333" s="65"/>
      <c r="O333" s="65"/>
      <c r="P333" s="65"/>
      <c r="Q333" s="65"/>
      <c r="R333" s="65"/>
      <c r="S333" s="65" t="s">
        <v>2007</v>
      </c>
      <c r="T333" s="65" t="s">
        <v>2008</v>
      </c>
      <c r="U333" s="65" t="s">
        <v>2009</v>
      </c>
      <c r="V333" s="67" t="s">
        <v>2010</v>
      </c>
    </row>
    <row r="334" spans="1:22" s="68" customFormat="1" ht="39" hidden="1" customHeight="1" x14ac:dyDescent="0.25">
      <c r="A334" s="65">
        <v>1</v>
      </c>
      <c r="B334" s="65">
        <v>1</v>
      </c>
      <c r="C334" s="65" t="s">
        <v>13</v>
      </c>
      <c r="D334" s="66">
        <v>791083.62737899902</v>
      </c>
      <c r="E334" s="66">
        <v>6328811.5428799903</v>
      </c>
      <c r="F334" s="65">
        <v>30348</v>
      </c>
      <c r="G334" s="65" t="s">
        <v>2011</v>
      </c>
      <c r="H334" s="65" t="s">
        <v>3577</v>
      </c>
      <c r="I334" s="67" t="s">
        <v>3574</v>
      </c>
      <c r="J334" s="67" t="s">
        <v>3246</v>
      </c>
      <c r="K334" s="65">
        <v>1</v>
      </c>
      <c r="L334" s="65"/>
      <c r="M334" s="65"/>
      <c r="N334" s="65"/>
      <c r="O334" s="65"/>
      <c r="P334" s="65"/>
      <c r="Q334" s="65"/>
      <c r="R334" s="65"/>
      <c r="S334" s="65" t="s">
        <v>2012</v>
      </c>
      <c r="T334" s="65" t="s">
        <v>2013</v>
      </c>
      <c r="U334" s="132" t="s">
        <v>2014</v>
      </c>
      <c r="V334" s="65" t="s">
        <v>2015</v>
      </c>
    </row>
    <row r="335" spans="1:22" s="68" customFormat="1" ht="39" hidden="1" customHeight="1" x14ac:dyDescent="0.25">
      <c r="A335" s="65">
        <v>99</v>
      </c>
      <c r="B335" s="65">
        <v>99</v>
      </c>
      <c r="C335" s="65" t="s">
        <v>13</v>
      </c>
      <c r="D335" s="66">
        <v>789420.01459300006</v>
      </c>
      <c r="E335" s="66">
        <v>6306757.0064399904</v>
      </c>
      <c r="F335" s="65">
        <v>30088</v>
      </c>
      <c r="G335" s="65" t="s">
        <v>2016</v>
      </c>
      <c r="H335" s="65" t="s">
        <v>2017</v>
      </c>
      <c r="I335" s="67" t="s">
        <v>3346</v>
      </c>
      <c r="J335" s="67" t="s">
        <v>2866</v>
      </c>
      <c r="K335" s="65">
        <v>1</v>
      </c>
      <c r="L335" s="65"/>
      <c r="M335" s="65"/>
      <c r="N335" s="65"/>
      <c r="O335" s="65"/>
      <c r="P335" s="65"/>
      <c r="Q335" s="65"/>
      <c r="R335" s="65"/>
      <c r="S335" s="65" t="s">
        <v>2018</v>
      </c>
      <c r="T335" s="65" t="s">
        <v>2019</v>
      </c>
      <c r="U335" s="65" t="s">
        <v>2020</v>
      </c>
      <c r="V335" s="67" t="s">
        <v>2021</v>
      </c>
    </row>
    <row r="336" spans="1:22" s="68" customFormat="1" ht="39" hidden="1" customHeight="1" x14ac:dyDescent="0.25">
      <c r="A336" s="65">
        <v>171</v>
      </c>
      <c r="B336" s="65">
        <v>172</v>
      </c>
      <c r="C336" s="65" t="s">
        <v>13</v>
      </c>
      <c r="D336" s="66">
        <v>843792.86886899895</v>
      </c>
      <c r="E336" s="66">
        <v>6326724.6503900001</v>
      </c>
      <c r="F336" s="65">
        <v>30312</v>
      </c>
      <c r="G336" s="65" t="s">
        <v>2022</v>
      </c>
      <c r="H336" s="65" t="s">
        <v>2023</v>
      </c>
      <c r="I336" s="67" t="s">
        <v>2024</v>
      </c>
      <c r="J336" s="67" t="s">
        <v>2883</v>
      </c>
      <c r="K336" s="65">
        <v>1</v>
      </c>
      <c r="L336" s="65"/>
      <c r="M336" s="65"/>
      <c r="N336" s="65"/>
      <c r="O336" s="65"/>
      <c r="P336" s="65"/>
      <c r="Q336" s="65"/>
      <c r="R336" s="65"/>
      <c r="S336" s="65" t="s">
        <v>2025</v>
      </c>
      <c r="T336" s="65" t="s">
        <v>2026</v>
      </c>
      <c r="U336" s="65" t="s">
        <v>2027</v>
      </c>
      <c r="V336" s="67" t="s">
        <v>2028</v>
      </c>
    </row>
    <row r="337" spans="1:22" s="74" customFormat="1" ht="39" hidden="1" customHeight="1" x14ac:dyDescent="0.25">
      <c r="A337" s="73">
        <v>219</v>
      </c>
      <c r="B337" s="73">
        <v>220</v>
      </c>
      <c r="C337" s="73" t="s">
        <v>13</v>
      </c>
      <c r="D337" s="81">
        <v>834979.29794099904</v>
      </c>
      <c r="E337" s="81">
        <v>6311498.4714000002</v>
      </c>
      <c r="F337" s="73">
        <v>30012</v>
      </c>
      <c r="G337" s="73" t="s">
        <v>2029</v>
      </c>
      <c r="H337" s="73" t="s">
        <v>2030</v>
      </c>
      <c r="I337" s="82" t="s">
        <v>2031</v>
      </c>
      <c r="J337" s="82" t="s">
        <v>3292</v>
      </c>
      <c r="K337" s="73"/>
      <c r="L337" s="73">
        <v>1</v>
      </c>
      <c r="M337" s="73"/>
      <c r="N337" s="73">
        <v>1</v>
      </c>
      <c r="O337" s="73"/>
      <c r="P337" s="73"/>
      <c r="Q337" s="73"/>
      <c r="R337" s="73"/>
      <c r="S337" s="73" t="s">
        <v>2032</v>
      </c>
      <c r="T337" s="73" t="s">
        <v>2033</v>
      </c>
      <c r="U337" s="73" t="s">
        <v>2034</v>
      </c>
      <c r="V337" s="73" t="s">
        <v>2035</v>
      </c>
    </row>
    <row r="338" spans="1:22" s="68" customFormat="1" ht="48.75" hidden="1" customHeight="1" x14ac:dyDescent="0.25">
      <c r="A338" s="65">
        <v>259</v>
      </c>
      <c r="B338" s="65">
        <v>260</v>
      </c>
      <c r="C338" s="65" t="s">
        <v>13</v>
      </c>
      <c r="D338" s="66">
        <v>840477.77361799905</v>
      </c>
      <c r="E338" s="66">
        <v>6332111.03333</v>
      </c>
      <c r="F338" s="65">
        <v>30178</v>
      </c>
      <c r="G338" s="65" t="s">
        <v>2036</v>
      </c>
      <c r="H338" s="65" t="s">
        <v>2037</v>
      </c>
      <c r="I338" s="67" t="s">
        <v>3428</v>
      </c>
      <c r="J338" s="67" t="s">
        <v>2883</v>
      </c>
      <c r="K338" s="65">
        <v>1</v>
      </c>
      <c r="L338" s="65"/>
      <c r="M338" s="65"/>
      <c r="N338" s="65"/>
      <c r="O338" s="65"/>
      <c r="P338" s="65"/>
      <c r="Q338" s="65"/>
      <c r="R338" s="65"/>
      <c r="S338" s="65" t="s">
        <v>2038</v>
      </c>
      <c r="T338" s="65" t="s">
        <v>2039</v>
      </c>
      <c r="U338" s="65" t="s">
        <v>2040</v>
      </c>
      <c r="V338" s="65" t="s">
        <v>2041</v>
      </c>
    </row>
    <row r="339" spans="1:22" s="52" customFormat="1" ht="39" hidden="1" customHeight="1" x14ac:dyDescent="0.25">
      <c r="A339" s="49">
        <v>266</v>
      </c>
      <c r="B339" s="49">
        <v>267</v>
      </c>
      <c r="C339" s="49" t="s">
        <v>13</v>
      </c>
      <c r="D339" s="50">
        <v>842526.38447299902</v>
      </c>
      <c r="E339" s="50">
        <v>6329715.6926100003</v>
      </c>
      <c r="F339" s="49">
        <v>30221</v>
      </c>
      <c r="G339" s="49" t="s">
        <v>2042</v>
      </c>
      <c r="H339" s="49" t="s">
        <v>2043</v>
      </c>
      <c r="I339" s="51" t="s">
        <v>3472</v>
      </c>
      <c r="J339" s="51" t="s">
        <v>2883</v>
      </c>
      <c r="K339" s="49"/>
      <c r="L339" s="49">
        <v>1</v>
      </c>
      <c r="M339" s="49"/>
      <c r="N339" s="49"/>
      <c r="O339" s="49"/>
      <c r="P339" s="49"/>
      <c r="Q339" s="49"/>
      <c r="R339" s="49">
        <v>1</v>
      </c>
      <c r="S339" s="49" t="s">
        <v>2044</v>
      </c>
      <c r="T339" s="49" t="s">
        <v>2045</v>
      </c>
      <c r="U339" s="49" t="s">
        <v>2046</v>
      </c>
      <c r="V339" s="51" t="s">
        <v>2047</v>
      </c>
    </row>
    <row r="340" spans="1:22" s="68" customFormat="1" ht="39" hidden="1" customHeight="1" x14ac:dyDescent="0.25">
      <c r="A340" s="65">
        <v>280</v>
      </c>
      <c r="B340" s="65">
        <v>281</v>
      </c>
      <c r="C340" s="65" t="s">
        <v>13</v>
      </c>
      <c r="D340" s="66">
        <v>835027.70903000003</v>
      </c>
      <c r="E340" s="66">
        <v>6317261.4690300003</v>
      </c>
      <c r="F340" s="65">
        <v>30315</v>
      </c>
      <c r="G340" s="65" t="s">
        <v>2048</v>
      </c>
      <c r="H340" s="65" t="s">
        <v>2049</v>
      </c>
      <c r="I340" s="67" t="s">
        <v>2050</v>
      </c>
      <c r="J340" s="67" t="s">
        <v>2883</v>
      </c>
      <c r="K340" s="65">
        <v>1</v>
      </c>
      <c r="L340" s="65"/>
      <c r="M340" s="65"/>
      <c r="N340" s="65"/>
      <c r="O340" s="65"/>
      <c r="P340" s="65"/>
      <c r="Q340" s="65"/>
      <c r="R340" s="65"/>
      <c r="S340" s="65" t="s">
        <v>2051</v>
      </c>
      <c r="T340" s="65" t="s">
        <v>2052</v>
      </c>
      <c r="U340" s="65" t="s">
        <v>2053</v>
      </c>
      <c r="V340" s="67" t="s">
        <v>2054</v>
      </c>
    </row>
    <row r="341" spans="1:22" s="74" customFormat="1" ht="39" hidden="1" customHeight="1" x14ac:dyDescent="0.25">
      <c r="A341" s="73">
        <v>285</v>
      </c>
      <c r="B341" s="73">
        <v>286</v>
      </c>
      <c r="C341" s="73" t="s">
        <v>13</v>
      </c>
      <c r="D341" s="81">
        <v>836014.49753099901</v>
      </c>
      <c r="E341" s="81">
        <v>6337688.2499200003</v>
      </c>
      <c r="F341" s="73">
        <v>30084</v>
      </c>
      <c r="G341" s="73" t="s">
        <v>2055</v>
      </c>
      <c r="H341" s="73" t="s">
        <v>3345</v>
      </c>
      <c r="I341" s="82" t="s">
        <v>3344</v>
      </c>
      <c r="J341" s="82" t="s">
        <v>3342</v>
      </c>
      <c r="K341" s="73"/>
      <c r="L341" s="73">
        <v>1</v>
      </c>
      <c r="M341" s="73"/>
      <c r="N341" s="73">
        <v>1</v>
      </c>
      <c r="O341" s="73"/>
      <c r="P341" s="73"/>
      <c r="Q341" s="73"/>
      <c r="R341" s="73"/>
      <c r="S341" s="73" t="s">
        <v>2056</v>
      </c>
      <c r="T341" s="73" t="s">
        <v>2057</v>
      </c>
      <c r="U341" s="73" t="s">
        <v>2058</v>
      </c>
      <c r="V341" s="82" t="s">
        <v>2059</v>
      </c>
    </row>
    <row r="342" spans="1:22" s="68" customFormat="1" ht="39" hidden="1" customHeight="1" x14ac:dyDescent="0.25">
      <c r="A342" s="65">
        <v>328</v>
      </c>
      <c r="B342" s="65">
        <v>329</v>
      </c>
      <c r="C342" s="65" t="s">
        <v>13</v>
      </c>
      <c r="D342" s="66">
        <v>842359.94600800006</v>
      </c>
      <c r="E342" s="66">
        <v>6318874.9675799897</v>
      </c>
      <c r="F342" s="65">
        <v>30011</v>
      </c>
      <c r="G342" s="65" t="s">
        <v>2564</v>
      </c>
      <c r="H342" s="65" t="s">
        <v>2060</v>
      </c>
      <c r="I342" s="67" t="s">
        <v>2061</v>
      </c>
      <c r="J342" s="67" t="s">
        <v>2883</v>
      </c>
      <c r="K342" s="65">
        <v>1</v>
      </c>
      <c r="L342" s="65"/>
      <c r="M342" s="65"/>
      <c r="N342" s="65"/>
      <c r="O342" s="65"/>
      <c r="P342" s="65"/>
      <c r="Q342" s="65"/>
      <c r="R342" s="65"/>
      <c r="S342" s="65" t="s">
        <v>2062</v>
      </c>
      <c r="T342" s="65" t="s">
        <v>2063</v>
      </c>
      <c r="U342" s="65" t="s">
        <v>2064</v>
      </c>
      <c r="V342" s="67" t="s">
        <v>2065</v>
      </c>
    </row>
    <row r="343" spans="1:22" s="78" customFormat="1" ht="39" hidden="1" customHeight="1" x14ac:dyDescent="0.25">
      <c r="A343" s="75">
        <v>336</v>
      </c>
      <c r="B343" s="75">
        <v>337</v>
      </c>
      <c r="C343" s="75" t="s">
        <v>13</v>
      </c>
      <c r="D343" s="76">
        <v>835539.38024199905</v>
      </c>
      <c r="E343" s="76">
        <v>6327865.1306800004</v>
      </c>
      <c r="F343" s="75">
        <v>30149</v>
      </c>
      <c r="G343" s="75" t="s">
        <v>2066</v>
      </c>
      <c r="H343" s="75" t="s">
        <v>3395</v>
      </c>
      <c r="I343" s="77" t="s">
        <v>2067</v>
      </c>
      <c r="J343" s="77" t="s">
        <v>2883</v>
      </c>
      <c r="K343" s="75"/>
      <c r="L343" s="75">
        <v>1</v>
      </c>
      <c r="M343" s="75"/>
      <c r="N343" s="75"/>
      <c r="O343" s="75"/>
      <c r="P343" s="75">
        <v>1</v>
      </c>
      <c r="Q343" s="75"/>
      <c r="R343" s="75"/>
      <c r="S343" s="75" t="s">
        <v>2068</v>
      </c>
      <c r="T343" s="75" t="s">
        <v>2069</v>
      </c>
      <c r="U343" s="75" t="s">
        <v>2070</v>
      </c>
      <c r="V343" s="77" t="s">
        <v>2071</v>
      </c>
    </row>
    <row r="344" spans="1:22" s="68" customFormat="1" ht="39" hidden="1" customHeight="1" x14ac:dyDescent="0.25">
      <c r="A344" s="65">
        <v>102</v>
      </c>
      <c r="B344" s="65">
        <v>102</v>
      </c>
      <c r="C344" s="65" t="s">
        <v>13</v>
      </c>
      <c r="D344" s="66">
        <v>738531.19406200002</v>
      </c>
      <c r="E344" s="66">
        <v>6321246.0370899905</v>
      </c>
      <c r="F344" s="65">
        <v>30017</v>
      </c>
      <c r="G344" s="65" t="s">
        <v>2072</v>
      </c>
      <c r="H344" s="65" t="s">
        <v>3296</v>
      </c>
      <c r="I344" s="67" t="s">
        <v>2073</v>
      </c>
      <c r="J344" s="67" t="s">
        <v>2891</v>
      </c>
      <c r="K344" s="65">
        <v>1</v>
      </c>
      <c r="L344" s="65"/>
      <c r="M344" s="65"/>
      <c r="N344" s="65"/>
      <c r="O344" s="65"/>
      <c r="P344" s="65"/>
      <c r="Q344" s="65"/>
      <c r="R344" s="65"/>
      <c r="S344" s="65" t="s">
        <v>2074</v>
      </c>
      <c r="T344" s="65" t="s">
        <v>2075</v>
      </c>
      <c r="U344" s="65" t="s">
        <v>2076</v>
      </c>
      <c r="V344" s="65" t="s">
        <v>2077</v>
      </c>
    </row>
    <row r="345" spans="1:22" s="68" customFormat="1" ht="39" hidden="1" customHeight="1" x14ac:dyDescent="0.25">
      <c r="A345" s="65">
        <v>252</v>
      </c>
      <c r="B345" s="65">
        <v>253</v>
      </c>
      <c r="C345" s="65" t="s">
        <v>13</v>
      </c>
      <c r="D345" s="66">
        <v>836109.25083999895</v>
      </c>
      <c r="E345" s="66">
        <v>6329744.7992900005</v>
      </c>
      <c r="F345" s="65">
        <v>30278</v>
      </c>
      <c r="G345" s="65" t="s">
        <v>2078</v>
      </c>
      <c r="H345" s="65" t="s">
        <v>2079</v>
      </c>
      <c r="I345" s="67" t="s">
        <v>2080</v>
      </c>
      <c r="J345" s="67" t="s">
        <v>2883</v>
      </c>
      <c r="K345" s="65">
        <v>1</v>
      </c>
      <c r="L345" s="65"/>
      <c r="M345" s="65"/>
      <c r="N345" s="65"/>
      <c r="O345" s="65"/>
      <c r="P345" s="65"/>
      <c r="Q345" s="65"/>
      <c r="R345" s="65"/>
      <c r="S345" s="65" t="s">
        <v>2081</v>
      </c>
      <c r="T345" s="65" t="s">
        <v>2082</v>
      </c>
      <c r="U345" s="65" t="s">
        <v>2083</v>
      </c>
      <c r="V345" s="67" t="s">
        <v>2084</v>
      </c>
    </row>
    <row r="346" spans="1:22" s="68" customFormat="1" ht="39" hidden="1" customHeight="1" x14ac:dyDescent="0.25">
      <c r="A346" s="65">
        <v>348</v>
      </c>
      <c r="B346" s="65">
        <v>349</v>
      </c>
      <c r="C346" s="65" t="s">
        <v>13</v>
      </c>
      <c r="D346" s="66">
        <v>779572.65072399902</v>
      </c>
      <c r="E346" s="66">
        <v>6307506.3568200003</v>
      </c>
      <c r="F346" s="65">
        <v>30054</v>
      </c>
      <c r="G346" s="65" t="s">
        <v>2085</v>
      </c>
      <c r="H346" s="65" t="s">
        <v>2086</v>
      </c>
      <c r="I346" s="67" t="s">
        <v>2087</v>
      </c>
      <c r="J346" s="67" t="s">
        <v>2866</v>
      </c>
      <c r="K346" s="65">
        <v>1</v>
      </c>
      <c r="L346" s="65"/>
      <c r="M346" s="65"/>
      <c r="N346" s="65"/>
      <c r="O346" s="65"/>
      <c r="P346" s="65"/>
      <c r="Q346" s="65"/>
      <c r="R346" s="65"/>
      <c r="S346" s="65" t="s">
        <v>2088</v>
      </c>
      <c r="T346" s="65" t="s">
        <v>2089</v>
      </c>
      <c r="U346" s="65" t="s">
        <v>2090</v>
      </c>
      <c r="V346" s="67" t="s">
        <v>2091</v>
      </c>
    </row>
    <row r="347" spans="1:22" s="68" customFormat="1" ht="39" hidden="1" customHeight="1" x14ac:dyDescent="0.25">
      <c r="A347" s="65">
        <v>349</v>
      </c>
      <c r="B347" s="65">
        <v>350</v>
      </c>
      <c r="C347" s="65" t="s">
        <v>13</v>
      </c>
      <c r="D347" s="66">
        <v>754108.31749299902</v>
      </c>
      <c r="E347" s="66">
        <v>6319904.8936400004</v>
      </c>
      <c r="F347" s="65">
        <v>30220</v>
      </c>
      <c r="G347" s="65" t="s">
        <v>2092</v>
      </c>
      <c r="H347" s="65" t="s">
        <v>2093</v>
      </c>
      <c r="I347" s="67" t="s">
        <v>2094</v>
      </c>
      <c r="J347" s="67" t="s">
        <v>2891</v>
      </c>
      <c r="K347" s="65">
        <v>1</v>
      </c>
      <c r="L347" s="65"/>
      <c r="M347" s="65"/>
      <c r="N347" s="65"/>
      <c r="O347" s="65"/>
      <c r="P347" s="65"/>
      <c r="Q347" s="65"/>
      <c r="R347" s="65"/>
      <c r="S347" s="65" t="s">
        <v>2095</v>
      </c>
      <c r="T347" s="65"/>
      <c r="U347" s="65" t="s">
        <v>2096</v>
      </c>
      <c r="V347" s="67" t="s">
        <v>2097</v>
      </c>
    </row>
    <row r="348" spans="1:22" s="78" customFormat="1" ht="39" hidden="1" customHeight="1" x14ac:dyDescent="0.25">
      <c r="A348" s="75">
        <v>351</v>
      </c>
      <c r="B348" s="75">
        <v>352</v>
      </c>
      <c r="C348" s="75" t="s">
        <v>13</v>
      </c>
      <c r="D348" s="76">
        <v>780702.30175600003</v>
      </c>
      <c r="E348" s="76">
        <v>6348046.1211299896</v>
      </c>
      <c r="F348" s="75">
        <v>30051</v>
      </c>
      <c r="G348" s="75" t="s">
        <v>2098</v>
      </c>
      <c r="H348" s="75" t="s">
        <v>2099</v>
      </c>
      <c r="I348" s="77" t="s">
        <v>2100</v>
      </c>
      <c r="J348" s="77" t="s">
        <v>3246</v>
      </c>
      <c r="K348" s="75"/>
      <c r="L348" s="75">
        <v>1</v>
      </c>
      <c r="M348" s="75"/>
      <c r="N348" s="75"/>
      <c r="O348" s="75"/>
      <c r="P348" s="75">
        <v>1</v>
      </c>
      <c r="Q348" s="75"/>
      <c r="R348" s="75"/>
      <c r="S348" s="75" t="s">
        <v>2101</v>
      </c>
      <c r="T348" s="75" t="s">
        <v>2102</v>
      </c>
      <c r="U348" s="75" t="s">
        <v>2103</v>
      </c>
      <c r="V348" s="75" t="s">
        <v>2104</v>
      </c>
    </row>
    <row r="349" spans="1:22" s="68" customFormat="1" ht="39" hidden="1" customHeight="1" x14ac:dyDescent="0.25">
      <c r="A349" s="65">
        <v>352</v>
      </c>
      <c r="B349" s="65">
        <v>353</v>
      </c>
      <c r="C349" s="65" t="s">
        <v>13</v>
      </c>
      <c r="D349" s="66">
        <v>774735.70007599902</v>
      </c>
      <c r="E349" s="66">
        <v>6365139.5196399903</v>
      </c>
      <c r="F349" s="65">
        <v>30090</v>
      </c>
      <c r="G349" s="65" t="s">
        <v>2105</v>
      </c>
      <c r="H349" s="65" t="s">
        <v>2106</v>
      </c>
      <c r="I349" s="67" t="s">
        <v>2107</v>
      </c>
      <c r="J349" s="67" t="s">
        <v>2876</v>
      </c>
      <c r="K349" s="65">
        <v>1</v>
      </c>
      <c r="L349" s="65"/>
      <c r="M349" s="65"/>
      <c r="N349" s="65"/>
      <c r="O349" s="65"/>
      <c r="P349" s="65"/>
      <c r="Q349" s="65"/>
      <c r="R349" s="65"/>
      <c r="S349" s="65" t="s">
        <v>2108</v>
      </c>
      <c r="T349" s="65" t="s">
        <v>2109</v>
      </c>
      <c r="U349" s="65" t="s">
        <v>2110</v>
      </c>
      <c r="V349" s="67" t="s">
        <v>2111</v>
      </c>
    </row>
    <row r="350" spans="1:22" s="68" customFormat="1" ht="39" hidden="1" customHeight="1" x14ac:dyDescent="0.25">
      <c r="A350" s="65">
        <v>350</v>
      </c>
      <c r="B350" s="65">
        <v>351</v>
      </c>
      <c r="C350" s="65" t="s">
        <v>13</v>
      </c>
      <c r="D350" s="66">
        <v>816366.67819699901</v>
      </c>
      <c r="E350" s="66">
        <v>6350083.3008799898</v>
      </c>
      <c r="F350" s="65">
        <v>30230</v>
      </c>
      <c r="G350" s="65" t="s">
        <v>2112</v>
      </c>
      <c r="H350" s="65" t="s">
        <v>2113</v>
      </c>
      <c r="I350" s="67" t="s">
        <v>3481</v>
      </c>
      <c r="J350" s="67" t="s">
        <v>2876</v>
      </c>
      <c r="K350" s="65">
        <v>1</v>
      </c>
      <c r="L350" s="65"/>
      <c r="M350" s="65"/>
      <c r="N350" s="65"/>
      <c r="O350" s="65"/>
      <c r="P350" s="65"/>
      <c r="Q350" s="65"/>
      <c r="R350" s="65"/>
      <c r="S350" s="65" t="s">
        <v>2114</v>
      </c>
      <c r="T350" s="65" t="s">
        <v>2115</v>
      </c>
      <c r="U350" s="65" t="s">
        <v>2116</v>
      </c>
      <c r="V350" s="67" t="s">
        <v>2117</v>
      </c>
    </row>
    <row r="351" spans="1:22" s="78" customFormat="1" ht="39" hidden="1" customHeight="1" x14ac:dyDescent="0.25">
      <c r="A351" s="75">
        <v>247</v>
      </c>
      <c r="B351" s="75">
        <v>248</v>
      </c>
      <c r="C351" s="75" t="s">
        <v>13</v>
      </c>
      <c r="D351" s="76">
        <v>817322.40516099904</v>
      </c>
      <c r="E351" s="76">
        <v>6347322.4815800004</v>
      </c>
      <c r="F351" s="75">
        <v>30131</v>
      </c>
      <c r="G351" s="75" t="s">
        <v>2118</v>
      </c>
      <c r="H351" s="75" t="s">
        <v>2119</v>
      </c>
      <c r="I351" s="77" t="s">
        <v>2120</v>
      </c>
      <c r="J351" s="77" t="s">
        <v>2876</v>
      </c>
      <c r="K351" s="75"/>
      <c r="L351" s="75">
        <v>1</v>
      </c>
      <c r="M351" s="75"/>
      <c r="N351" s="75"/>
      <c r="O351" s="75"/>
      <c r="P351" s="75">
        <v>1</v>
      </c>
      <c r="Q351" s="75"/>
      <c r="R351" s="75"/>
      <c r="S351" s="75" t="s">
        <v>2121</v>
      </c>
      <c r="T351" s="75" t="s">
        <v>2122</v>
      </c>
      <c r="U351" s="75" t="s">
        <v>2123</v>
      </c>
      <c r="V351" s="77" t="s">
        <v>2124</v>
      </c>
    </row>
    <row r="352" spans="1:22" s="52" customFormat="1" ht="39" hidden="1" customHeight="1" x14ac:dyDescent="0.25">
      <c r="A352" s="49">
        <v>353</v>
      </c>
      <c r="B352" s="49">
        <v>163</v>
      </c>
      <c r="C352" s="49" t="s">
        <v>13</v>
      </c>
      <c r="D352" s="50">
        <v>791831.60775700002</v>
      </c>
      <c r="E352" s="50">
        <v>6271464.8692500005</v>
      </c>
      <c r="F352" s="49">
        <v>30133</v>
      </c>
      <c r="G352" s="49" t="s">
        <v>3373</v>
      </c>
      <c r="H352" s="49" t="s">
        <v>2125</v>
      </c>
      <c r="I352" s="51" t="s">
        <v>2126</v>
      </c>
      <c r="J352" s="51" t="s">
        <v>3374</v>
      </c>
      <c r="K352" s="49"/>
      <c r="L352" s="49">
        <v>1</v>
      </c>
      <c r="M352" s="49"/>
      <c r="N352" s="49"/>
      <c r="O352" s="49"/>
      <c r="P352" s="49"/>
      <c r="Q352" s="49"/>
      <c r="R352" s="49">
        <v>1</v>
      </c>
      <c r="S352" s="49" t="s">
        <v>2127</v>
      </c>
      <c r="T352" s="49" t="s">
        <v>2128</v>
      </c>
      <c r="U352" s="49" t="s">
        <v>2129</v>
      </c>
      <c r="V352" s="49" t="s">
        <v>2130</v>
      </c>
    </row>
    <row r="353" spans="1:27" ht="39" customHeight="1" x14ac:dyDescent="0.25">
      <c r="A353" s="1"/>
      <c r="C353" s="1"/>
      <c r="G353" s="1"/>
      <c r="H353" s="1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31"/>
      <c r="V353" s="1"/>
    </row>
    <row r="354" spans="1:27" ht="39" customHeight="1" x14ac:dyDescent="0.25">
      <c r="A354" s="1"/>
      <c r="C354" s="1"/>
      <c r="G354" s="1"/>
      <c r="H354" s="1"/>
      <c r="I354" s="2"/>
      <c r="J354" s="2"/>
      <c r="K354" s="1">
        <f>SUM(K2:K352)</f>
        <v>279</v>
      </c>
      <c r="L354" s="1">
        <f t="shared" ref="L354:R354" si="0">SUM(L2:L352)</f>
        <v>72</v>
      </c>
      <c r="M354" s="1">
        <f t="shared" si="0"/>
        <v>0</v>
      </c>
      <c r="N354" s="1">
        <f t="shared" si="0"/>
        <v>20</v>
      </c>
      <c r="O354" s="1">
        <f t="shared" si="0"/>
        <v>15</v>
      </c>
      <c r="P354" s="1">
        <f t="shared" si="0"/>
        <v>13</v>
      </c>
      <c r="Q354" s="1">
        <f t="shared" si="0"/>
        <v>0</v>
      </c>
      <c r="R354" s="1">
        <f t="shared" si="0"/>
        <v>24</v>
      </c>
      <c r="S354" s="1"/>
      <c r="T354" s="1"/>
      <c r="U354" s="131"/>
      <c r="V354" s="1"/>
    </row>
    <row r="355" spans="1:27" x14ac:dyDescent="0.25">
      <c r="R355" s="1">
        <f>M354+N354+O354+P354+Q354+R354</f>
        <v>72</v>
      </c>
    </row>
    <row r="356" spans="1:27" x14ac:dyDescent="0.25">
      <c r="L356" s="1">
        <f>K354+L354</f>
        <v>351</v>
      </c>
    </row>
    <row r="359" spans="1:27" x14ac:dyDescent="0.25">
      <c r="S359" s="2"/>
      <c r="T359" s="48"/>
      <c r="U359" s="131"/>
      <c r="V359" s="48"/>
      <c r="W359" s="48"/>
      <c r="X359" s="48"/>
      <c r="Y359" s="48"/>
      <c r="Z359" s="48"/>
      <c r="AA359" s="48"/>
    </row>
  </sheetData>
  <autoFilter ref="A1:V352" xr:uid="{A0624DCD-0BA1-465C-BD01-4F0A0BBAE8DC}">
    <filterColumn colId="9">
      <filters>
        <filter val="Gardons +  Vistre"/>
        <filter val="Vidourle + Vistre"/>
        <filter val="Vidourle + Vistre + Rhône"/>
        <filter val="Vistre"/>
        <filter val="Vistre + Rhône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25B2-59FF-4ABA-BABF-EB1B701258A8}">
  <sheetPr filterMode="1"/>
  <dimension ref="A1:V157"/>
  <sheetViews>
    <sheetView tabSelected="1" topLeftCell="D1" workbookViewId="0">
      <selection activeCell="D154" sqref="D154"/>
    </sheetView>
  </sheetViews>
  <sheetFormatPr baseColWidth="10" defaultRowHeight="15" x14ac:dyDescent="0.25"/>
  <cols>
    <col min="4" max="4" width="48" customWidth="1"/>
    <col min="5" max="5" width="45.42578125" customWidth="1"/>
    <col min="6" max="6" width="36.140625" customWidth="1"/>
    <col min="8" max="8" width="28.42578125" customWidth="1"/>
    <col min="9" max="9" width="24.140625" customWidth="1"/>
    <col min="10" max="10" width="12" customWidth="1"/>
    <col min="11" max="11" width="11.7109375" customWidth="1"/>
    <col min="12" max="12" width="6.7109375" customWidth="1"/>
    <col min="13" max="17" width="8.140625" customWidth="1"/>
    <col min="18" max="18" width="14" customWidth="1"/>
    <col min="19" max="19" width="21.28515625" customWidth="1"/>
  </cols>
  <sheetData>
    <row r="1" spans="1:22" x14ac:dyDescent="0.25">
      <c r="A1" s="1" t="s">
        <v>1</v>
      </c>
      <c r="B1" s="1" t="s">
        <v>0</v>
      </c>
      <c r="C1" s="1" t="s">
        <v>2131</v>
      </c>
      <c r="D1" s="1" t="s">
        <v>2132</v>
      </c>
      <c r="E1" s="1" t="s">
        <v>2133</v>
      </c>
      <c r="F1" s="1" t="s">
        <v>8</v>
      </c>
      <c r="G1" s="1" t="s">
        <v>2134</v>
      </c>
      <c r="H1" s="1" t="s">
        <v>2135</v>
      </c>
      <c r="I1" s="2" t="s">
        <v>2852</v>
      </c>
      <c r="J1" s="48" t="s">
        <v>3260</v>
      </c>
      <c r="K1" s="48" t="s">
        <v>3261</v>
      </c>
      <c r="L1" s="48" t="s">
        <v>2861</v>
      </c>
      <c r="M1" s="48" t="s">
        <v>2862</v>
      </c>
      <c r="N1" s="48" t="s">
        <v>2863</v>
      </c>
      <c r="O1" s="48" t="s">
        <v>3262</v>
      </c>
      <c r="P1" s="48" t="s">
        <v>3263</v>
      </c>
      <c r="Q1" s="48" t="s">
        <v>3264</v>
      </c>
      <c r="R1" s="1" t="s">
        <v>9</v>
      </c>
      <c r="S1" s="1" t="s">
        <v>2136</v>
      </c>
      <c r="T1" s="1" t="s">
        <v>2137</v>
      </c>
      <c r="U1" s="1" t="s">
        <v>2138</v>
      </c>
      <c r="V1" s="1" t="s">
        <v>2139</v>
      </c>
    </row>
    <row r="2" spans="1:22" s="52" customFormat="1" hidden="1" x14ac:dyDescent="0.25">
      <c r="A2" s="49">
        <v>1</v>
      </c>
      <c r="B2" s="49" t="s">
        <v>2140</v>
      </c>
      <c r="C2" s="49" t="s">
        <v>2141</v>
      </c>
      <c r="D2" s="49" t="s">
        <v>2142</v>
      </c>
      <c r="E2" s="49" t="s">
        <v>2143</v>
      </c>
      <c r="F2" s="49" t="s">
        <v>3378</v>
      </c>
      <c r="G2" s="49" t="s">
        <v>2144</v>
      </c>
      <c r="H2" s="49" t="s">
        <v>2145</v>
      </c>
      <c r="I2" s="49" t="s">
        <v>3374</v>
      </c>
      <c r="J2" s="49"/>
      <c r="K2" s="49">
        <v>1</v>
      </c>
      <c r="L2" s="49"/>
      <c r="M2" s="49"/>
      <c r="N2" s="49"/>
      <c r="O2" s="49"/>
      <c r="P2" s="49"/>
      <c r="Q2" s="49">
        <v>1</v>
      </c>
      <c r="R2" s="49" t="s">
        <v>2146</v>
      </c>
      <c r="S2" s="49"/>
      <c r="T2" s="49">
        <v>0</v>
      </c>
      <c r="U2" s="49">
        <v>792021.38010399905</v>
      </c>
      <c r="V2" s="49">
        <v>6271155.8833900001</v>
      </c>
    </row>
    <row r="3" spans="1:22" s="74" customFormat="1" hidden="1" x14ac:dyDescent="0.25">
      <c r="A3" s="73">
        <v>2</v>
      </c>
      <c r="B3" s="73" t="s">
        <v>2147</v>
      </c>
      <c r="C3" s="73" t="s">
        <v>2148</v>
      </c>
      <c r="D3" s="73" t="s">
        <v>2142</v>
      </c>
      <c r="E3" s="73" t="s">
        <v>3387</v>
      </c>
      <c r="F3" s="73" t="s">
        <v>3386</v>
      </c>
      <c r="G3" s="73" t="s">
        <v>2149</v>
      </c>
      <c r="H3" s="73" t="s">
        <v>2681</v>
      </c>
      <c r="I3" s="73" t="s">
        <v>3342</v>
      </c>
      <c r="J3" s="73"/>
      <c r="K3" s="73">
        <v>1</v>
      </c>
      <c r="L3" s="73"/>
      <c r="M3" s="73">
        <v>1</v>
      </c>
      <c r="N3" s="73"/>
      <c r="O3" s="73"/>
      <c r="P3" s="73"/>
      <c r="Q3" s="73"/>
      <c r="R3" s="73" t="s">
        <v>2150</v>
      </c>
      <c r="S3" s="73" t="s">
        <v>2151</v>
      </c>
      <c r="T3" s="73">
        <v>0</v>
      </c>
      <c r="U3" s="73">
        <v>836236.38418099901</v>
      </c>
      <c r="V3" s="73">
        <v>6334431.8991299896</v>
      </c>
    </row>
    <row r="4" spans="1:22" s="78" customFormat="1" x14ac:dyDescent="0.25">
      <c r="A4" s="75">
        <v>3</v>
      </c>
      <c r="B4" s="75" t="s">
        <v>2152</v>
      </c>
      <c r="C4" s="75" t="s">
        <v>2153</v>
      </c>
      <c r="D4" s="75" t="s">
        <v>2142</v>
      </c>
      <c r="E4" s="75" t="s">
        <v>2154</v>
      </c>
      <c r="F4" s="75" t="s">
        <v>2155</v>
      </c>
      <c r="G4" s="75" t="s">
        <v>2156</v>
      </c>
      <c r="H4" s="75" t="s">
        <v>1854</v>
      </c>
      <c r="I4" s="75" t="s">
        <v>2869</v>
      </c>
      <c r="J4" s="75"/>
      <c r="K4" s="75">
        <v>1</v>
      </c>
      <c r="L4" s="75"/>
      <c r="M4" s="75"/>
      <c r="N4" s="75"/>
      <c r="O4" s="75">
        <v>1</v>
      </c>
      <c r="P4" s="75"/>
      <c r="Q4" s="75"/>
      <c r="R4" s="75" t="s">
        <v>2157</v>
      </c>
      <c r="S4" s="75"/>
      <c r="T4" s="75">
        <v>0</v>
      </c>
      <c r="U4" s="75">
        <v>818259.36756299902</v>
      </c>
      <c r="V4" s="75">
        <v>6303155.7137299897</v>
      </c>
    </row>
    <row r="5" spans="1:22" s="68" customFormat="1" x14ac:dyDescent="0.25">
      <c r="A5" s="65">
        <v>4</v>
      </c>
      <c r="B5" s="65" t="s">
        <v>2158</v>
      </c>
      <c r="C5" s="65" t="s">
        <v>2159</v>
      </c>
      <c r="D5" s="65" t="s">
        <v>2142</v>
      </c>
      <c r="E5" s="65" t="s">
        <v>2160</v>
      </c>
      <c r="F5" s="65" t="s">
        <v>2161</v>
      </c>
      <c r="G5" s="65" t="s">
        <v>2162</v>
      </c>
      <c r="H5" s="65" t="s">
        <v>1358</v>
      </c>
      <c r="I5" s="65" t="s">
        <v>2869</v>
      </c>
      <c r="J5" s="65">
        <v>1</v>
      </c>
      <c r="K5" s="65"/>
      <c r="L5" s="65"/>
      <c r="M5" s="65"/>
      <c r="N5" s="65"/>
      <c r="O5" s="65"/>
      <c r="P5" s="65"/>
      <c r="Q5" s="65"/>
      <c r="R5" s="65" t="s">
        <v>2163</v>
      </c>
      <c r="S5" s="65"/>
      <c r="T5" s="65">
        <v>5</v>
      </c>
      <c r="U5" s="65">
        <v>816106.76855499903</v>
      </c>
      <c r="V5" s="65">
        <v>6307818.97169</v>
      </c>
    </row>
    <row r="6" spans="1:22" s="68" customFormat="1" x14ac:dyDescent="0.25">
      <c r="A6" s="65">
        <v>5</v>
      </c>
      <c r="B6" s="65" t="s">
        <v>2164</v>
      </c>
      <c r="C6" s="65" t="s">
        <v>2165</v>
      </c>
      <c r="D6" s="65" t="s">
        <v>2142</v>
      </c>
      <c r="E6" s="65" t="s">
        <v>2166</v>
      </c>
      <c r="F6" s="65" t="s">
        <v>3409</v>
      </c>
      <c r="G6" s="65" t="s">
        <v>2167</v>
      </c>
      <c r="H6" s="65" t="s">
        <v>1828</v>
      </c>
      <c r="I6" s="65" t="s">
        <v>2869</v>
      </c>
      <c r="J6" s="65">
        <v>1</v>
      </c>
      <c r="K6" s="65"/>
      <c r="L6" s="65"/>
      <c r="M6" s="65"/>
      <c r="N6" s="65"/>
      <c r="O6" s="65"/>
      <c r="P6" s="65"/>
      <c r="Q6" s="65"/>
      <c r="R6" s="65" t="s">
        <v>2168</v>
      </c>
      <c r="S6" s="65" t="s">
        <v>2169</v>
      </c>
      <c r="T6" s="65">
        <v>0</v>
      </c>
      <c r="U6" s="65">
        <v>805351.87586000003</v>
      </c>
      <c r="V6" s="65">
        <v>6299837.9960599896</v>
      </c>
    </row>
    <row r="7" spans="1:22" s="74" customFormat="1" hidden="1" x14ac:dyDescent="0.25">
      <c r="A7" s="73">
        <v>6</v>
      </c>
      <c r="B7" s="73" t="s">
        <v>2170</v>
      </c>
      <c r="C7" s="73" t="s">
        <v>2171</v>
      </c>
      <c r="D7" s="73" t="s">
        <v>2142</v>
      </c>
      <c r="E7" s="73" t="s">
        <v>2172</v>
      </c>
      <c r="F7" s="73" t="s">
        <v>3423</v>
      </c>
      <c r="G7" s="73" t="s">
        <v>2173</v>
      </c>
      <c r="H7" s="73" t="s">
        <v>2174</v>
      </c>
      <c r="I7" s="73" t="s">
        <v>2876</v>
      </c>
      <c r="J7" s="73"/>
      <c r="K7" s="73">
        <v>1</v>
      </c>
      <c r="L7" s="73"/>
      <c r="M7" s="73">
        <v>1</v>
      </c>
      <c r="N7" s="73"/>
      <c r="O7" s="73"/>
      <c r="P7" s="73"/>
      <c r="Q7" s="73"/>
      <c r="R7" s="73" t="s">
        <v>2175</v>
      </c>
      <c r="S7" s="73"/>
      <c r="T7" s="73">
        <v>0</v>
      </c>
      <c r="U7" s="73">
        <v>792479.33616499905</v>
      </c>
      <c r="V7" s="73">
        <v>6352007.2388899904</v>
      </c>
    </row>
    <row r="8" spans="1:22" s="63" customFormat="1" hidden="1" x14ac:dyDescent="0.25">
      <c r="A8" s="62">
        <v>7</v>
      </c>
      <c r="B8" s="62" t="s">
        <v>2176</v>
      </c>
      <c r="C8" s="62" t="s">
        <v>2177</v>
      </c>
      <c r="D8" s="62" t="s">
        <v>2142</v>
      </c>
      <c r="E8" s="62" t="s">
        <v>2178</v>
      </c>
      <c r="F8" s="62" t="s">
        <v>3429</v>
      </c>
      <c r="G8" s="62" t="s">
        <v>2179</v>
      </c>
      <c r="H8" s="62" t="s">
        <v>1316</v>
      </c>
      <c r="I8" s="62" t="s">
        <v>3292</v>
      </c>
      <c r="J8" s="62"/>
      <c r="K8" s="62">
        <v>1</v>
      </c>
      <c r="L8" s="62"/>
      <c r="M8" s="62"/>
      <c r="N8" s="62">
        <v>1</v>
      </c>
      <c r="O8" s="62"/>
      <c r="P8" s="62"/>
      <c r="Q8" s="62"/>
      <c r="R8" s="62" t="s">
        <v>2180</v>
      </c>
      <c r="S8" s="62" t="s">
        <v>2181</v>
      </c>
      <c r="T8" s="62">
        <v>3</v>
      </c>
      <c r="U8" s="62">
        <v>827992.75671300001</v>
      </c>
      <c r="V8" s="62">
        <v>6309913.7421300001</v>
      </c>
    </row>
    <row r="9" spans="1:22" s="63" customFormat="1" x14ac:dyDescent="0.25">
      <c r="A9" s="62">
        <v>8</v>
      </c>
      <c r="B9" s="62" t="s">
        <v>2182</v>
      </c>
      <c r="C9" s="62" t="s">
        <v>2183</v>
      </c>
      <c r="D9" s="62" t="s">
        <v>2142</v>
      </c>
      <c r="E9" s="62" t="s">
        <v>3430</v>
      </c>
      <c r="F9" s="62" t="s">
        <v>2184</v>
      </c>
      <c r="G9" s="62" t="s">
        <v>2185</v>
      </c>
      <c r="H9" s="62" t="s">
        <v>1780</v>
      </c>
      <c r="I9" s="62" t="s">
        <v>2869</v>
      </c>
      <c r="J9" s="62"/>
      <c r="K9" s="62">
        <v>1</v>
      </c>
      <c r="L9" s="62"/>
      <c r="M9" s="62"/>
      <c r="N9" s="62">
        <v>1</v>
      </c>
      <c r="O9" s="62"/>
      <c r="P9" s="62"/>
      <c r="Q9" s="62"/>
      <c r="R9" s="62" t="s">
        <v>2186</v>
      </c>
      <c r="S9" s="62"/>
      <c r="T9" s="62">
        <v>149</v>
      </c>
      <c r="U9" s="62">
        <v>809110.05025600002</v>
      </c>
      <c r="V9" s="62">
        <v>6303168.2207199903</v>
      </c>
    </row>
    <row r="10" spans="1:22" s="63" customFormat="1" x14ac:dyDescent="0.25">
      <c r="A10" s="62">
        <v>9</v>
      </c>
      <c r="B10" s="62" t="s">
        <v>2187</v>
      </c>
      <c r="C10" s="62" t="s">
        <v>2183</v>
      </c>
      <c r="D10" s="62" t="s">
        <v>2142</v>
      </c>
      <c r="E10" s="62" t="s">
        <v>3431</v>
      </c>
      <c r="F10" s="62" t="s">
        <v>2188</v>
      </c>
      <c r="G10" s="62" t="s">
        <v>2185</v>
      </c>
      <c r="H10" s="62" t="s">
        <v>1780</v>
      </c>
      <c r="I10" s="62" t="s">
        <v>2869</v>
      </c>
      <c r="J10" s="62"/>
      <c r="K10" s="62">
        <v>1</v>
      </c>
      <c r="L10" s="62"/>
      <c r="M10" s="62"/>
      <c r="N10" s="62">
        <v>1</v>
      </c>
      <c r="O10" s="62"/>
      <c r="P10" s="62"/>
      <c r="Q10" s="62"/>
      <c r="R10" s="62" t="s">
        <v>2189</v>
      </c>
      <c r="S10" s="62"/>
      <c r="T10" s="62">
        <v>0</v>
      </c>
      <c r="U10" s="62">
        <v>809499.73700299906</v>
      </c>
      <c r="V10" s="62">
        <v>6305624.1631699903</v>
      </c>
    </row>
    <row r="11" spans="1:22" s="78" customFormat="1" x14ac:dyDescent="0.25">
      <c r="A11" s="75">
        <v>10</v>
      </c>
      <c r="B11" s="75" t="s">
        <v>2190</v>
      </c>
      <c r="C11" s="75" t="s">
        <v>2183</v>
      </c>
      <c r="D11" s="75" t="s">
        <v>2142</v>
      </c>
      <c r="E11" s="75" t="s">
        <v>3432</v>
      </c>
      <c r="F11" s="75" t="s">
        <v>3434</v>
      </c>
      <c r="G11" s="75" t="s">
        <v>2185</v>
      </c>
      <c r="H11" s="75" t="s">
        <v>1780</v>
      </c>
      <c r="I11" s="75" t="s">
        <v>2869</v>
      </c>
      <c r="J11" s="75"/>
      <c r="K11" s="75">
        <v>1</v>
      </c>
      <c r="L11" s="75"/>
      <c r="M11" s="75"/>
      <c r="N11" s="75"/>
      <c r="O11" s="75">
        <v>1</v>
      </c>
      <c r="P11" s="75"/>
      <c r="Q11" s="75"/>
      <c r="R11" s="75"/>
      <c r="S11" s="75"/>
      <c r="T11" s="75">
        <v>0</v>
      </c>
      <c r="U11" s="75">
        <v>806238.90895700001</v>
      </c>
      <c r="V11" s="75">
        <v>6302711.8304500002</v>
      </c>
    </row>
    <row r="12" spans="1:22" s="63" customFormat="1" x14ac:dyDescent="0.25">
      <c r="A12" s="62">
        <v>11</v>
      </c>
      <c r="B12" s="62" t="s">
        <v>2191</v>
      </c>
      <c r="C12" s="62" t="s">
        <v>2183</v>
      </c>
      <c r="D12" s="62" t="s">
        <v>2142</v>
      </c>
      <c r="E12" s="62" t="s">
        <v>3433</v>
      </c>
      <c r="F12" s="62" t="s">
        <v>2192</v>
      </c>
      <c r="G12" s="62" t="s">
        <v>2185</v>
      </c>
      <c r="H12" s="62" t="s">
        <v>1780</v>
      </c>
      <c r="I12" s="62" t="s">
        <v>2869</v>
      </c>
      <c r="J12" s="62"/>
      <c r="K12" s="62">
        <v>1</v>
      </c>
      <c r="L12" s="62"/>
      <c r="M12" s="62"/>
      <c r="N12" s="62">
        <v>1</v>
      </c>
      <c r="O12" s="62"/>
      <c r="P12" s="62"/>
      <c r="Q12" s="62"/>
      <c r="R12" s="62"/>
      <c r="S12" s="62"/>
      <c r="T12" s="62">
        <v>0</v>
      </c>
      <c r="U12" s="62">
        <v>811707.63769200002</v>
      </c>
      <c r="V12" s="62">
        <v>6304560.1094000004</v>
      </c>
    </row>
    <row r="13" spans="1:22" s="74" customFormat="1" x14ac:dyDescent="0.25">
      <c r="A13" s="73">
        <v>12</v>
      </c>
      <c r="B13" s="73" t="s">
        <v>2193</v>
      </c>
      <c r="C13" s="73" t="s">
        <v>2183</v>
      </c>
      <c r="D13" s="73" t="s">
        <v>2194</v>
      </c>
      <c r="E13" s="73" t="s">
        <v>2195</v>
      </c>
      <c r="F13" s="73" t="s">
        <v>2196</v>
      </c>
      <c r="G13" s="73" t="s">
        <v>2197</v>
      </c>
      <c r="H13" s="73" t="s">
        <v>1780</v>
      </c>
      <c r="I13" s="73" t="s">
        <v>2869</v>
      </c>
      <c r="J13" s="73"/>
      <c r="K13" s="73">
        <v>1</v>
      </c>
      <c r="L13" s="73"/>
      <c r="M13" s="73">
        <v>1</v>
      </c>
      <c r="N13" s="73"/>
      <c r="O13" s="73"/>
      <c r="P13" s="73"/>
      <c r="Q13" s="73"/>
      <c r="R13" s="73" t="s">
        <v>2198</v>
      </c>
      <c r="S13" s="73"/>
      <c r="T13" s="73">
        <v>0</v>
      </c>
      <c r="U13" s="73">
        <v>809515.59663499903</v>
      </c>
      <c r="V13" s="73">
        <v>6304035.6190600004</v>
      </c>
    </row>
    <row r="14" spans="1:22" s="63" customFormat="1" x14ac:dyDescent="0.25">
      <c r="A14" s="62">
        <v>13</v>
      </c>
      <c r="B14" s="62" t="s">
        <v>2199</v>
      </c>
      <c r="C14" s="62" t="s">
        <v>2183</v>
      </c>
      <c r="D14" s="62" t="s">
        <v>2194</v>
      </c>
      <c r="E14" s="62" t="s">
        <v>2200</v>
      </c>
      <c r="F14" s="62" t="s">
        <v>2201</v>
      </c>
      <c r="G14" s="62" t="s">
        <v>2197</v>
      </c>
      <c r="H14" s="62" t="s">
        <v>1780</v>
      </c>
      <c r="I14" s="62" t="s">
        <v>2869</v>
      </c>
      <c r="J14" s="62"/>
      <c r="K14" s="62">
        <v>1</v>
      </c>
      <c r="L14" s="62"/>
      <c r="M14" s="62"/>
      <c r="N14" s="62">
        <v>1</v>
      </c>
      <c r="O14" s="62"/>
      <c r="P14" s="62"/>
      <c r="Q14" s="62"/>
      <c r="R14" s="62" t="s">
        <v>2202</v>
      </c>
      <c r="S14" s="62"/>
      <c r="T14" s="62">
        <v>0</v>
      </c>
      <c r="U14" s="62">
        <v>811462.47977400001</v>
      </c>
      <c r="V14" s="62">
        <v>6305789.7508199904</v>
      </c>
    </row>
    <row r="15" spans="1:22" s="68" customFormat="1" x14ac:dyDescent="0.25">
      <c r="A15" s="65">
        <v>14</v>
      </c>
      <c r="B15" s="65" t="s">
        <v>2203</v>
      </c>
      <c r="C15" s="65" t="s">
        <v>2183</v>
      </c>
      <c r="D15" s="65" t="s">
        <v>2194</v>
      </c>
      <c r="E15" s="65" t="s">
        <v>2204</v>
      </c>
      <c r="F15" s="65" t="s">
        <v>2205</v>
      </c>
      <c r="G15" s="65" t="s">
        <v>2185</v>
      </c>
      <c r="H15" s="65" t="s">
        <v>1780</v>
      </c>
      <c r="I15" s="65" t="s">
        <v>2869</v>
      </c>
      <c r="J15" s="65">
        <v>1</v>
      </c>
      <c r="K15" s="65"/>
      <c r="L15" s="65"/>
      <c r="M15" s="65"/>
      <c r="N15" s="65"/>
      <c r="O15" s="65"/>
      <c r="P15" s="65"/>
      <c r="Q15" s="65"/>
      <c r="R15" s="65" t="s">
        <v>2206</v>
      </c>
      <c r="S15" s="65"/>
      <c r="T15" s="65">
        <v>0</v>
      </c>
      <c r="U15" s="65">
        <v>806950.43582999904</v>
      </c>
      <c r="V15" s="65">
        <v>6304435.7713799896</v>
      </c>
    </row>
    <row r="16" spans="1:22" s="97" customFormat="1" x14ac:dyDescent="0.25">
      <c r="A16" s="96">
        <v>15</v>
      </c>
      <c r="B16" s="96" t="s">
        <v>2207</v>
      </c>
      <c r="C16" s="96" t="s">
        <v>2183</v>
      </c>
      <c r="D16" s="96" t="s">
        <v>2194</v>
      </c>
      <c r="E16" s="96" t="s">
        <v>2208</v>
      </c>
      <c r="F16" s="96" t="s">
        <v>3435</v>
      </c>
      <c r="G16" s="96" t="s">
        <v>2197</v>
      </c>
      <c r="H16" s="96" t="s">
        <v>1780</v>
      </c>
      <c r="I16" s="96" t="s">
        <v>2869</v>
      </c>
      <c r="J16" s="96"/>
      <c r="K16" s="96">
        <v>1</v>
      </c>
      <c r="L16" s="96">
        <v>1</v>
      </c>
      <c r="M16" s="96"/>
      <c r="N16" s="96"/>
      <c r="O16" s="96"/>
      <c r="P16" s="96"/>
      <c r="Q16" s="96"/>
      <c r="R16" s="96" t="s">
        <v>2209</v>
      </c>
      <c r="S16" s="96"/>
      <c r="T16" s="96">
        <v>0</v>
      </c>
      <c r="U16" s="96">
        <v>812937.55285600002</v>
      </c>
      <c r="V16" s="96">
        <v>6307580.4976099897</v>
      </c>
    </row>
    <row r="17" spans="1:22" s="97" customFormat="1" x14ac:dyDescent="0.25">
      <c r="A17" s="96">
        <v>16</v>
      </c>
      <c r="B17" s="96" t="s">
        <v>2210</v>
      </c>
      <c r="C17" s="96" t="s">
        <v>2183</v>
      </c>
      <c r="D17" s="96" t="s">
        <v>2194</v>
      </c>
      <c r="E17" s="96" t="s">
        <v>2211</v>
      </c>
      <c r="F17" s="96" t="s">
        <v>3435</v>
      </c>
      <c r="G17" s="96" t="s">
        <v>2197</v>
      </c>
      <c r="H17" s="96" t="s">
        <v>1780</v>
      </c>
      <c r="I17" s="96" t="s">
        <v>2869</v>
      </c>
      <c r="J17" s="96"/>
      <c r="K17" s="96">
        <v>1</v>
      </c>
      <c r="L17" s="96">
        <v>1</v>
      </c>
      <c r="M17" s="96"/>
      <c r="N17" s="96"/>
      <c r="O17" s="96"/>
      <c r="P17" s="96"/>
      <c r="Q17" s="96"/>
      <c r="R17" s="96" t="s">
        <v>2212</v>
      </c>
      <c r="S17" s="96"/>
      <c r="T17" s="96">
        <v>0</v>
      </c>
      <c r="U17" s="96">
        <v>812935.45879800001</v>
      </c>
      <c r="V17" s="96">
        <v>6307590.4362599896</v>
      </c>
    </row>
    <row r="18" spans="1:22" s="68" customFormat="1" hidden="1" x14ac:dyDescent="0.25">
      <c r="A18" s="65">
        <v>17</v>
      </c>
      <c r="B18" s="65" t="s">
        <v>2213</v>
      </c>
      <c r="C18" s="65" t="s">
        <v>2214</v>
      </c>
      <c r="D18" s="65" t="s">
        <v>2142</v>
      </c>
      <c r="E18" s="65" t="s">
        <v>2215</v>
      </c>
      <c r="F18" s="65" t="s">
        <v>2216</v>
      </c>
      <c r="G18" s="65" t="s">
        <v>2217</v>
      </c>
      <c r="H18" s="65" t="s">
        <v>2218</v>
      </c>
      <c r="I18" s="65" t="s">
        <v>3446</v>
      </c>
      <c r="J18" s="65">
        <v>1</v>
      </c>
      <c r="K18" s="65"/>
      <c r="L18" s="65"/>
      <c r="M18" s="65"/>
      <c r="N18" s="65"/>
      <c r="O18" s="65"/>
      <c r="P18" s="65"/>
      <c r="Q18" s="65"/>
      <c r="R18" s="65" t="s">
        <v>2219</v>
      </c>
      <c r="S18" s="65"/>
      <c r="T18" s="65">
        <v>0</v>
      </c>
      <c r="U18" s="65">
        <v>831555.82570899895</v>
      </c>
      <c r="V18" s="65">
        <v>6352062.0933699897</v>
      </c>
    </row>
    <row r="19" spans="1:22" s="68" customFormat="1" hidden="1" x14ac:dyDescent="0.25">
      <c r="A19" s="65">
        <v>18</v>
      </c>
      <c r="B19" s="65" t="s">
        <v>2220</v>
      </c>
      <c r="C19" s="65" t="s">
        <v>2221</v>
      </c>
      <c r="D19" s="65" t="s">
        <v>2142</v>
      </c>
      <c r="E19" s="65" t="s">
        <v>2222</v>
      </c>
      <c r="F19" s="65" t="s">
        <v>3462</v>
      </c>
      <c r="G19" s="65" t="s">
        <v>2162</v>
      </c>
      <c r="H19" s="65" t="s">
        <v>941</v>
      </c>
      <c r="I19" s="65" t="s">
        <v>3246</v>
      </c>
      <c r="J19" s="65">
        <v>1</v>
      </c>
      <c r="K19" s="65"/>
      <c r="L19" s="65"/>
      <c r="M19" s="65"/>
      <c r="N19" s="65"/>
      <c r="O19" s="65"/>
      <c r="P19" s="65"/>
      <c r="Q19" s="65"/>
      <c r="R19" s="65" t="s">
        <v>944</v>
      </c>
      <c r="S19" s="65"/>
      <c r="T19" s="65">
        <v>0</v>
      </c>
      <c r="U19" s="65">
        <v>814387.71505799901</v>
      </c>
      <c r="V19" s="65">
        <v>6313499.5467600003</v>
      </c>
    </row>
    <row r="20" spans="1:22" s="68" customFormat="1" hidden="1" x14ac:dyDescent="0.25">
      <c r="A20" s="65">
        <v>19</v>
      </c>
      <c r="B20" s="65" t="s">
        <v>2223</v>
      </c>
      <c r="C20" s="65" t="s">
        <v>2224</v>
      </c>
      <c r="D20" s="65" t="s">
        <v>2142</v>
      </c>
      <c r="E20" s="65" t="s">
        <v>2225</v>
      </c>
      <c r="F20" s="65" t="s">
        <v>2226</v>
      </c>
      <c r="G20" s="65" t="s">
        <v>2227</v>
      </c>
      <c r="H20" s="65" t="s">
        <v>1974</v>
      </c>
      <c r="I20" s="65" t="s">
        <v>2883</v>
      </c>
      <c r="J20" s="65">
        <v>1</v>
      </c>
      <c r="K20" s="65"/>
      <c r="L20" s="65"/>
      <c r="M20" s="65"/>
      <c r="N20" s="65"/>
      <c r="O20" s="65"/>
      <c r="P20" s="65"/>
      <c r="Q20" s="65"/>
      <c r="R20" s="65" t="s">
        <v>2228</v>
      </c>
      <c r="S20" s="65"/>
      <c r="T20" s="65">
        <v>2</v>
      </c>
      <c r="U20" s="65">
        <v>842414.54357400001</v>
      </c>
      <c r="V20" s="65">
        <v>6324444.0099400003</v>
      </c>
    </row>
    <row r="21" spans="1:22" s="68" customFormat="1" hidden="1" x14ac:dyDescent="0.25">
      <c r="A21" s="65">
        <v>20</v>
      </c>
      <c r="B21" s="65" t="s">
        <v>2229</v>
      </c>
      <c r="C21" s="65" t="s">
        <v>2230</v>
      </c>
      <c r="D21" s="65" t="s">
        <v>2142</v>
      </c>
      <c r="E21" s="65" t="s">
        <v>2231</v>
      </c>
      <c r="F21" s="65" t="s">
        <v>2232</v>
      </c>
      <c r="G21" s="65" t="s">
        <v>2233</v>
      </c>
      <c r="H21" s="65" t="s">
        <v>361</v>
      </c>
      <c r="I21" s="65" t="s">
        <v>2866</v>
      </c>
      <c r="J21" s="65">
        <v>1</v>
      </c>
      <c r="K21" s="65"/>
      <c r="L21" s="65"/>
      <c r="M21" s="65"/>
      <c r="N21" s="65"/>
      <c r="O21" s="65"/>
      <c r="P21" s="65"/>
      <c r="Q21" s="65"/>
      <c r="R21" s="65" t="s">
        <v>2234</v>
      </c>
      <c r="S21" s="65" t="s">
        <v>2235</v>
      </c>
      <c r="T21" s="65">
        <v>3</v>
      </c>
      <c r="U21" s="65">
        <v>780321.18515000003</v>
      </c>
      <c r="V21" s="65">
        <v>6312886.7131099897</v>
      </c>
    </row>
    <row r="22" spans="1:22" s="68" customFormat="1" x14ac:dyDescent="0.25">
      <c r="A22" s="65">
        <v>21</v>
      </c>
      <c r="B22" s="65" t="s">
        <v>2236</v>
      </c>
      <c r="C22" s="65" t="s">
        <v>2237</v>
      </c>
      <c r="D22" s="65" t="s">
        <v>2142</v>
      </c>
      <c r="E22" s="65" t="s">
        <v>2238</v>
      </c>
      <c r="F22" s="65" t="s">
        <v>3590</v>
      </c>
      <c r="G22" s="65" t="s">
        <v>2156</v>
      </c>
      <c r="H22" s="65" t="s">
        <v>1724</v>
      </c>
      <c r="I22" s="65" t="s">
        <v>2869</v>
      </c>
      <c r="J22" s="65">
        <v>1</v>
      </c>
      <c r="K22" s="65"/>
      <c r="L22" s="65"/>
      <c r="M22" s="65"/>
      <c r="N22" s="65"/>
      <c r="O22" s="65"/>
      <c r="P22" s="65"/>
      <c r="Q22" s="65"/>
      <c r="R22" s="65" t="s">
        <v>2239</v>
      </c>
      <c r="S22" s="65"/>
      <c r="T22" s="65">
        <v>0</v>
      </c>
      <c r="U22" s="65">
        <v>820356.22925700003</v>
      </c>
      <c r="V22" s="65">
        <v>6304801.1562700002</v>
      </c>
    </row>
    <row r="23" spans="1:22" s="63" customFormat="1" hidden="1" x14ac:dyDescent="0.25">
      <c r="A23" s="62">
        <v>22</v>
      </c>
      <c r="B23" s="62" t="s">
        <v>2240</v>
      </c>
      <c r="C23" s="62" t="s">
        <v>2241</v>
      </c>
      <c r="D23" s="62" t="s">
        <v>2242</v>
      </c>
      <c r="E23" s="62" t="s">
        <v>2243</v>
      </c>
      <c r="F23" s="62" t="s">
        <v>2244</v>
      </c>
      <c r="G23" s="62" t="s">
        <v>2230</v>
      </c>
      <c r="H23" s="62" t="s">
        <v>953</v>
      </c>
      <c r="I23" s="62" t="s">
        <v>3246</v>
      </c>
      <c r="J23" s="62"/>
      <c r="K23" s="62">
        <v>1</v>
      </c>
      <c r="L23" s="62"/>
      <c r="M23" s="62"/>
      <c r="N23" s="62">
        <v>1</v>
      </c>
      <c r="O23" s="62"/>
      <c r="P23" s="62"/>
      <c r="Q23" s="62"/>
      <c r="R23" s="62" t="s">
        <v>2245</v>
      </c>
      <c r="S23" s="62"/>
      <c r="T23" s="62">
        <v>0</v>
      </c>
      <c r="U23" s="62">
        <v>825521.40798599902</v>
      </c>
      <c r="V23" s="62">
        <v>6316808.2228100002</v>
      </c>
    </row>
    <row r="24" spans="1:22" s="68" customFormat="1" hidden="1" x14ac:dyDescent="0.25">
      <c r="A24" s="65">
        <v>23</v>
      </c>
      <c r="B24" s="65" t="s">
        <v>2246</v>
      </c>
      <c r="C24" s="65" t="s">
        <v>2247</v>
      </c>
      <c r="D24" s="65" t="s">
        <v>2142</v>
      </c>
      <c r="E24" s="65" t="s">
        <v>2248</v>
      </c>
      <c r="F24" s="65" t="s">
        <v>2249</v>
      </c>
      <c r="G24" s="65" t="s">
        <v>2250</v>
      </c>
      <c r="H24" s="65" t="s">
        <v>2251</v>
      </c>
      <c r="I24" s="65" t="s">
        <v>2883</v>
      </c>
      <c r="J24" s="65">
        <v>1</v>
      </c>
      <c r="K24" s="65"/>
      <c r="L24" s="65"/>
      <c r="M24" s="65"/>
      <c r="N24" s="65"/>
      <c r="O24" s="65"/>
      <c r="P24" s="65"/>
      <c r="Q24" s="65"/>
      <c r="R24" s="65" t="s">
        <v>2252</v>
      </c>
      <c r="S24" s="65" t="s">
        <v>2253</v>
      </c>
      <c r="T24" s="65">
        <v>0</v>
      </c>
      <c r="U24" s="65">
        <v>835635.69142599904</v>
      </c>
      <c r="V24" s="65">
        <v>6320988.9474299904</v>
      </c>
    </row>
    <row r="25" spans="1:22" s="52" customFormat="1" hidden="1" x14ac:dyDescent="0.25">
      <c r="A25" s="49">
        <v>24</v>
      </c>
      <c r="B25" s="49" t="s">
        <v>2254</v>
      </c>
      <c r="C25" s="49" t="s">
        <v>2255</v>
      </c>
      <c r="D25" s="49" t="s">
        <v>2142</v>
      </c>
      <c r="E25" s="49" t="s">
        <v>2256</v>
      </c>
      <c r="F25" s="49" t="s">
        <v>2257</v>
      </c>
      <c r="G25" s="49" t="s">
        <v>2258</v>
      </c>
      <c r="H25" s="49" t="s">
        <v>2042</v>
      </c>
      <c r="I25" s="49" t="s">
        <v>2883</v>
      </c>
      <c r="J25" s="49"/>
      <c r="K25" s="49">
        <v>1</v>
      </c>
      <c r="L25" s="49"/>
      <c r="M25" s="49"/>
      <c r="N25" s="49"/>
      <c r="O25" s="49"/>
      <c r="P25" s="49"/>
      <c r="Q25" s="49">
        <v>1</v>
      </c>
      <c r="R25" s="49" t="s">
        <v>2259</v>
      </c>
      <c r="S25" s="49"/>
      <c r="T25" s="49">
        <v>0</v>
      </c>
      <c r="U25" s="49">
        <v>842527.23236799904</v>
      </c>
      <c r="V25" s="49">
        <v>6329731.7650699904</v>
      </c>
    </row>
    <row r="26" spans="1:22" s="68" customFormat="1" hidden="1" x14ac:dyDescent="0.25">
      <c r="A26" s="65">
        <v>25</v>
      </c>
      <c r="B26" s="65" t="s">
        <v>2260</v>
      </c>
      <c r="C26" s="65" t="s">
        <v>2261</v>
      </c>
      <c r="D26" s="65" t="s">
        <v>2142</v>
      </c>
      <c r="E26" s="65" t="s">
        <v>2262</v>
      </c>
      <c r="F26" s="65" t="s">
        <v>2263</v>
      </c>
      <c r="G26" s="65" t="s">
        <v>2264</v>
      </c>
      <c r="H26" s="65" t="s">
        <v>2265</v>
      </c>
      <c r="I26" s="65" t="s">
        <v>2876</v>
      </c>
      <c r="J26" s="65">
        <v>1</v>
      </c>
      <c r="K26" s="65"/>
      <c r="L26" s="65"/>
      <c r="M26" s="65"/>
      <c r="N26" s="65"/>
      <c r="O26" s="65"/>
      <c r="P26" s="65"/>
      <c r="Q26" s="65"/>
      <c r="R26" s="65" t="s">
        <v>2266</v>
      </c>
      <c r="S26" s="65"/>
      <c r="T26" s="65">
        <v>0</v>
      </c>
      <c r="U26" s="65">
        <v>795527.55153599905</v>
      </c>
      <c r="V26" s="65">
        <v>6351956.49242</v>
      </c>
    </row>
    <row r="27" spans="1:22" s="68" customFormat="1" hidden="1" x14ac:dyDescent="0.25">
      <c r="A27" s="65">
        <v>26</v>
      </c>
      <c r="B27" s="65" t="s">
        <v>2267</v>
      </c>
      <c r="C27" s="65" t="s">
        <v>2268</v>
      </c>
      <c r="D27" s="65" t="s">
        <v>2142</v>
      </c>
      <c r="E27" s="65" t="s">
        <v>2269</v>
      </c>
      <c r="F27" s="65" t="s">
        <v>3483</v>
      </c>
      <c r="G27" s="65" t="s">
        <v>2270</v>
      </c>
      <c r="H27" s="65" t="s">
        <v>2271</v>
      </c>
      <c r="I27" s="65" t="s">
        <v>3246</v>
      </c>
      <c r="J27" s="65">
        <v>1</v>
      </c>
      <c r="K27" s="65"/>
      <c r="L27" s="65"/>
      <c r="M27" s="65"/>
      <c r="N27" s="65"/>
      <c r="O27" s="65"/>
      <c r="P27" s="65"/>
      <c r="Q27" s="65"/>
      <c r="R27" s="65" t="s">
        <v>2272</v>
      </c>
      <c r="S27" s="65"/>
      <c r="T27" s="65">
        <v>0</v>
      </c>
      <c r="U27" s="65">
        <v>786266.28083499905</v>
      </c>
      <c r="V27" s="65">
        <v>6332154.2365399897</v>
      </c>
    </row>
    <row r="28" spans="1:22" s="68" customFormat="1" hidden="1" x14ac:dyDescent="0.25">
      <c r="A28" s="65">
        <v>27</v>
      </c>
      <c r="B28" s="65" t="s">
        <v>2273</v>
      </c>
      <c r="C28" s="65" t="s">
        <v>2268</v>
      </c>
      <c r="D28" s="65" t="s">
        <v>2194</v>
      </c>
      <c r="E28" s="65" t="s">
        <v>2274</v>
      </c>
      <c r="F28" s="65" t="s">
        <v>2275</v>
      </c>
      <c r="G28" s="65" t="s">
        <v>2270</v>
      </c>
      <c r="H28" s="65" t="s">
        <v>2271</v>
      </c>
      <c r="I28" s="65" t="s">
        <v>3246</v>
      </c>
      <c r="J28" s="65">
        <v>1</v>
      </c>
      <c r="K28" s="65"/>
      <c r="L28" s="65"/>
      <c r="M28" s="65"/>
      <c r="N28" s="65"/>
      <c r="O28" s="65"/>
      <c r="P28" s="65"/>
      <c r="Q28" s="65"/>
      <c r="R28" s="65" t="s">
        <v>2276</v>
      </c>
      <c r="S28" s="65"/>
      <c r="T28" s="65">
        <v>0</v>
      </c>
      <c r="U28" s="65">
        <v>786260.92599899904</v>
      </c>
      <c r="V28" s="65">
        <v>6332178.6257300004</v>
      </c>
    </row>
    <row r="29" spans="1:22" s="68" customFormat="1" hidden="1" x14ac:dyDescent="0.25">
      <c r="A29" s="65">
        <v>28</v>
      </c>
      <c r="B29" s="65" t="s">
        <v>2277</v>
      </c>
      <c r="C29" s="65" t="s">
        <v>2278</v>
      </c>
      <c r="D29" s="65" t="s">
        <v>2142</v>
      </c>
      <c r="E29" s="65" t="s">
        <v>2279</v>
      </c>
      <c r="F29" s="65" t="s">
        <v>3504</v>
      </c>
      <c r="G29" s="65" t="s">
        <v>2280</v>
      </c>
      <c r="H29" s="65" t="s">
        <v>2281</v>
      </c>
      <c r="I29" s="65" t="s">
        <v>3246</v>
      </c>
      <c r="J29" s="65">
        <v>1</v>
      </c>
      <c r="K29" s="65"/>
      <c r="L29" s="65"/>
      <c r="M29" s="65"/>
      <c r="N29" s="65"/>
      <c r="O29" s="65"/>
      <c r="P29" s="65"/>
      <c r="Q29" s="65"/>
      <c r="R29" s="65" t="s">
        <v>2282</v>
      </c>
      <c r="S29" s="65"/>
      <c r="T29" s="65">
        <v>5</v>
      </c>
      <c r="U29" s="65">
        <v>797680.23896400002</v>
      </c>
      <c r="V29" s="65">
        <v>6316958.1215000004</v>
      </c>
    </row>
    <row r="30" spans="1:22" s="68" customFormat="1" hidden="1" x14ac:dyDescent="0.25">
      <c r="A30" s="65">
        <v>29</v>
      </c>
      <c r="B30" s="65" t="s">
        <v>2283</v>
      </c>
      <c r="C30" s="65" t="s">
        <v>2284</v>
      </c>
      <c r="D30" s="65" t="s">
        <v>2142</v>
      </c>
      <c r="E30" s="65" t="s">
        <v>2285</v>
      </c>
      <c r="F30" s="65" t="s">
        <v>2286</v>
      </c>
      <c r="G30" s="65" t="s">
        <v>2287</v>
      </c>
      <c r="H30" s="65" t="s">
        <v>2288</v>
      </c>
      <c r="I30" s="65" t="s">
        <v>2883</v>
      </c>
      <c r="J30" s="65">
        <v>1</v>
      </c>
      <c r="K30" s="65"/>
      <c r="L30" s="65"/>
      <c r="M30" s="65"/>
      <c r="N30" s="65"/>
      <c r="O30" s="65"/>
      <c r="P30" s="65"/>
      <c r="Q30" s="65"/>
      <c r="R30" s="65" t="s">
        <v>2289</v>
      </c>
      <c r="S30" s="65"/>
      <c r="T30" s="65">
        <v>0</v>
      </c>
      <c r="U30" s="65">
        <v>815435.50108199904</v>
      </c>
      <c r="V30" s="65">
        <v>6287371.6317400001</v>
      </c>
    </row>
    <row r="31" spans="1:22" s="52" customFormat="1" hidden="1" x14ac:dyDescent="0.25">
      <c r="A31" s="49">
        <v>30</v>
      </c>
      <c r="B31" s="49" t="s">
        <v>2290</v>
      </c>
      <c r="C31" s="49" t="s">
        <v>2291</v>
      </c>
      <c r="D31" s="49" t="s">
        <v>2142</v>
      </c>
      <c r="E31" s="49" t="s">
        <v>2292</v>
      </c>
      <c r="F31" s="49" t="s">
        <v>3509</v>
      </c>
      <c r="G31" s="49" t="s">
        <v>2293</v>
      </c>
      <c r="H31" s="49" t="s">
        <v>2294</v>
      </c>
      <c r="I31" s="49" t="s">
        <v>3246</v>
      </c>
      <c r="J31" s="49"/>
      <c r="K31" s="49">
        <v>1</v>
      </c>
      <c r="L31" s="49"/>
      <c r="M31" s="49"/>
      <c r="N31" s="49"/>
      <c r="O31" s="49"/>
      <c r="P31" s="49"/>
      <c r="Q31" s="49">
        <v>1</v>
      </c>
      <c r="R31" s="49" t="s">
        <v>2295</v>
      </c>
      <c r="S31" s="49"/>
      <c r="T31" s="49">
        <v>0</v>
      </c>
      <c r="U31" s="49">
        <v>770848.36066500004</v>
      </c>
      <c r="V31" s="49">
        <v>6334449.1746199904</v>
      </c>
    </row>
    <row r="32" spans="1:22" s="78" customFormat="1" x14ac:dyDescent="0.25">
      <c r="A32" s="75">
        <v>31</v>
      </c>
      <c r="B32" s="75" t="s">
        <v>2296</v>
      </c>
      <c r="C32" s="75" t="s">
        <v>2297</v>
      </c>
      <c r="D32" s="75" t="s">
        <v>2142</v>
      </c>
      <c r="E32" s="75" t="s">
        <v>3518</v>
      </c>
      <c r="F32" s="75" t="s">
        <v>2298</v>
      </c>
      <c r="G32" s="75" t="s">
        <v>2299</v>
      </c>
      <c r="H32" s="75" t="s">
        <v>2300</v>
      </c>
      <c r="I32" s="75" t="s">
        <v>3274</v>
      </c>
      <c r="J32" s="75"/>
      <c r="K32" s="75">
        <v>1</v>
      </c>
      <c r="L32" s="75"/>
      <c r="M32" s="75"/>
      <c r="N32" s="75"/>
      <c r="O32" s="75">
        <v>1</v>
      </c>
      <c r="P32" s="75"/>
      <c r="Q32" s="75"/>
      <c r="R32" s="75" t="s">
        <v>2301</v>
      </c>
      <c r="S32" s="75" t="s">
        <v>2302</v>
      </c>
      <c r="T32" s="75">
        <v>0</v>
      </c>
      <c r="U32" s="75">
        <v>796508.31044699904</v>
      </c>
      <c r="V32" s="75">
        <v>6282385.1957999896</v>
      </c>
    </row>
    <row r="33" spans="1:22" s="68" customFormat="1" hidden="1" x14ac:dyDescent="0.25">
      <c r="A33" s="65">
        <v>32</v>
      </c>
      <c r="B33" s="65" t="s">
        <v>2303</v>
      </c>
      <c r="C33" s="65" t="s">
        <v>2304</v>
      </c>
      <c r="D33" s="65" t="s">
        <v>2142</v>
      </c>
      <c r="E33" s="65" t="s">
        <v>2305</v>
      </c>
      <c r="F33" s="65" t="s">
        <v>2306</v>
      </c>
      <c r="G33" s="65" t="s">
        <v>2307</v>
      </c>
      <c r="H33" s="65" t="s">
        <v>2308</v>
      </c>
      <c r="I33" s="65" t="s">
        <v>3246</v>
      </c>
      <c r="J33" s="65">
        <v>1</v>
      </c>
      <c r="K33" s="65"/>
      <c r="L33" s="65"/>
      <c r="M33" s="65"/>
      <c r="N33" s="65"/>
      <c r="O33" s="65"/>
      <c r="P33" s="65"/>
      <c r="Q33" s="65"/>
      <c r="R33" s="65" t="s">
        <v>2309</v>
      </c>
      <c r="S33" s="65"/>
      <c r="T33" s="65">
        <v>0</v>
      </c>
      <c r="U33" s="65">
        <v>815496.24601999903</v>
      </c>
      <c r="V33" s="65">
        <v>6328531.5446399897</v>
      </c>
    </row>
    <row r="34" spans="1:22" s="68" customFormat="1" hidden="1" x14ac:dyDescent="0.25">
      <c r="A34" s="65">
        <v>33</v>
      </c>
      <c r="B34" s="65" t="s">
        <v>2310</v>
      </c>
      <c r="C34" s="65" t="s">
        <v>2311</v>
      </c>
      <c r="D34" s="65" t="s">
        <v>2142</v>
      </c>
      <c r="E34" s="65" t="s">
        <v>2312</v>
      </c>
      <c r="F34" s="65" t="s">
        <v>2313</v>
      </c>
      <c r="G34" s="65" t="s">
        <v>2258</v>
      </c>
      <c r="H34" s="65" t="s">
        <v>2022</v>
      </c>
      <c r="I34" s="65" t="s">
        <v>2883</v>
      </c>
      <c r="J34" s="65">
        <v>1</v>
      </c>
      <c r="K34" s="65"/>
      <c r="L34" s="65"/>
      <c r="M34" s="65"/>
      <c r="N34" s="65"/>
      <c r="O34" s="65"/>
      <c r="P34" s="65"/>
      <c r="Q34" s="65"/>
      <c r="R34" s="65" t="s">
        <v>2314</v>
      </c>
      <c r="S34" s="65"/>
      <c r="T34" s="65">
        <v>0</v>
      </c>
      <c r="U34" s="65">
        <v>843789.79844899895</v>
      </c>
      <c r="V34" s="65">
        <v>6326725.6778899897</v>
      </c>
    </row>
    <row r="35" spans="1:22" s="74" customFormat="1" hidden="1" x14ac:dyDescent="0.25">
      <c r="A35" s="73">
        <v>34</v>
      </c>
      <c r="B35" s="73" t="s">
        <v>2315</v>
      </c>
      <c r="C35" s="73" t="s">
        <v>2316</v>
      </c>
      <c r="D35" s="73" t="s">
        <v>2142</v>
      </c>
      <c r="E35" s="73" t="s">
        <v>2317</v>
      </c>
      <c r="F35" s="73" t="s">
        <v>3545</v>
      </c>
      <c r="G35" s="73" t="s">
        <v>2318</v>
      </c>
      <c r="H35" s="73" t="s">
        <v>1694</v>
      </c>
      <c r="I35" s="73" t="s">
        <v>2866</v>
      </c>
      <c r="J35" s="73"/>
      <c r="K35" s="73">
        <v>1</v>
      </c>
      <c r="L35" s="73"/>
      <c r="M35" s="73">
        <v>1</v>
      </c>
      <c r="N35" s="73"/>
      <c r="O35" s="73"/>
      <c r="P35" s="73"/>
      <c r="Q35" s="73"/>
      <c r="R35" s="73" t="s">
        <v>2319</v>
      </c>
      <c r="S35" s="73" t="s">
        <v>2320</v>
      </c>
      <c r="T35" s="73">
        <v>0</v>
      </c>
      <c r="U35" s="73">
        <v>787631.287549</v>
      </c>
      <c r="V35" s="73">
        <v>6298962.4419499896</v>
      </c>
    </row>
    <row r="36" spans="1:22" s="68" customFormat="1" hidden="1" x14ac:dyDescent="0.25">
      <c r="A36" s="65">
        <v>35</v>
      </c>
      <c r="B36" s="65" t="s">
        <v>2321</v>
      </c>
      <c r="C36" s="65" t="s">
        <v>2322</v>
      </c>
      <c r="D36" s="65" t="s">
        <v>2242</v>
      </c>
      <c r="E36" s="65" t="s">
        <v>2323</v>
      </c>
      <c r="F36" s="65" t="s">
        <v>3556</v>
      </c>
      <c r="G36" s="65" t="s">
        <v>2307</v>
      </c>
      <c r="H36" s="65" t="s">
        <v>1032</v>
      </c>
      <c r="I36" s="65" t="s">
        <v>3246</v>
      </c>
      <c r="J36" s="65">
        <v>1</v>
      </c>
      <c r="K36" s="65"/>
      <c r="L36" s="65"/>
      <c r="M36" s="65"/>
      <c r="N36" s="65"/>
      <c r="O36" s="65"/>
      <c r="P36" s="65"/>
      <c r="Q36" s="65"/>
      <c r="R36" s="65" t="s">
        <v>2324</v>
      </c>
      <c r="S36" s="65"/>
      <c r="T36" s="65">
        <v>8</v>
      </c>
      <c r="U36" s="65">
        <v>813879.93507899903</v>
      </c>
      <c r="V36" s="65">
        <v>6324832.3960899897</v>
      </c>
    </row>
    <row r="37" spans="1:22" s="68" customFormat="1" hidden="1" x14ac:dyDescent="0.25">
      <c r="A37" s="65">
        <v>36</v>
      </c>
      <c r="B37" s="65" t="s">
        <v>2325</v>
      </c>
      <c r="C37" s="65" t="s">
        <v>2322</v>
      </c>
      <c r="D37" s="65" t="s">
        <v>2142</v>
      </c>
      <c r="E37" s="65" t="s">
        <v>2326</v>
      </c>
      <c r="F37" s="65" t="s">
        <v>3556</v>
      </c>
      <c r="G37" s="65" t="s">
        <v>2307</v>
      </c>
      <c r="H37" s="65" t="s">
        <v>1032</v>
      </c>
      <c r="I37" s="65" t="s">
        <v>3246</v>
      </c>
      <c r="J37" s="65">
        <v>1</v>
      </c>
      <c r="K37" s="65"/>
      <c r="L37" s="65"/>
      <c r="M37" s="65"/>
      <c r="N37" s="65"/>
      <c r="O37" s="65"/>
      <c r="P37" s="65"/>
      <c r="Q37" s="65"/>
      <c r="R37" s="65" t="s">
        <v>2327</v>
      </c>
      <c r="S37" s="65"/>
      <c r="T37" s="65">
        <v>0</v>
      </c>
      <c r="U37" s="65">
        <v>813882.61357599904</v>
      </c>
      <c r="V37" s="65">
        <v>6324832.0970799904</v>
      </c>
    </row>
    <row r="38" spans="1:22" s="68" customFormat="1" x14ac:dyDescent="0.25">
      <c r="A38" s="65">
        <v>37</v>
      </c>
      <c r="B38" s="65" t="s">
        <v>2328</v>
      </c>
      <c r="C38" s="65" t="s">
        <v>2329</v>
      </c>
      <c r="D38" s="65" t="s">
        <v>2142</v>
      </c>
      <c r="E38" s="65" t="s">
        <v>2330</v>
      </c>
      <c r="F38" s="65" t="s">
        <v>2331</v>
      </c>
      <c r="G38" s="65" t="s">
        <v>2332</v>
      </c>
      <c r="H38" s="65" t="s">
        <v>1792</v>
      </c>
      <c r="I38" s="65" t="s">
        <v>2869</v>
      </c>
      <c r="J38" s="65">
        <v>1</v>
      </c>
      <c r="K38" s="65"/>
      <c r="L38" s="65"/>
      <c r="M38" s="65"/>
      <c r="N38" s="65"/>
      <c r="O38" s="65"/>
      <c r="P38" s="65"/>
      <c r="Q38" s="65"/>
      <c r="R38" s="65" t="s">
        <v>2333</v>
      </c>
      <c r="S38" s="65" t="s">
        <v>2334</v>
      </c>
      <c r="T38" s="65">
        <v>0</v>
      </c>
      <c r="U38" s="65">
        <v>802893.08501200005</v>
      </c>
      <c r="V38" s="65">
        <v>6288922.0501600001</v>
      </c>
    </row>
    <row r="39" spans="1:22" s="68" customFormat="1" x14ac:dyDescent="0.25">
      <c r="A39" s="65">
        <v>38</v>
      </c>
      <c r="B39" s="65" t="s">
        <v>2335</v>
      </c>
      <c r="C39" s="65" t="s">
        <v>2336</v>
      </c>
      <c r="D39" s="65" t="s">
        <v>2142</v>
      </c>
      <c r="E39" s="65" t="s">
        <v>2337</v>
      </c>
      <c r="F39" s="65" t="s">
        <v>2338</v>
      </c>
      <c r="G39" s="65" t="s">
        <v>2339</v>
      </c>
      <c r="H39" s="65" t="s">
        <v>1712</v>
      </c>
      <c r="I39" s="65" t="s">
        <v>2869</v>
      </c>
      <c r="J39" s="65">
        <v>1</v>
      </c>
      <c r="K39" s="65"/>
      <c r="L39" s="65"/>
      <c r="M39" s="65"/>
      <c r="N39" s="65"/>
      <c r="O39" s="65"/>
      <c r="P39" s="65"/>
      <c r="Q39" s="65"/>
      <c r="R39" s="65" t="s">
        <v>2340</v>
      </c>
      <c r="S39" s="65"/>
      <c r="T39" s="65">
        <v>0</v>
      </c>
      <c r="U39" s="65">
        <v>798333.38453200005</v>
      </c>
      <c r="V39" s="65">
        <v>6294587.0969399903</v>
      </c>
    </row>
    <row r="40" spans="1:22" s="52" customFormat="1" hidden="1" x14ac:dyDescent="0.25">
      <c r="A40" s="49">
        <v>39</v>
      </c>
      <c r="B40" s="49" t="s">
        <v>2341</v>
      </c>
      <c r="C40" s="49" t="s">
        <v>2342</v>
      </c>
      <c r="D40" s="49" t="s">
        <v>2142</v>
      </c>
      <c r="E40" s="49" t="s">
        <v>2343</v>
      </c>
      <c r="F40" s="49" t="s">
        <v>3579</v>
      </c>
      <c r="G40" s="49" t="s">
        <v>2344</v>
      </c>
      <c r="H40" s="49" t="s">
        <v>2345</v>
      </c>
      <c r="I40" s="49" t="s">
        <v>2883</v>
      </c>
      <c r="J40" s="49"/>
      <c r="K40" s="49">
        <v>1</v>
      </c>
      <c r="L40" s="49"/>
      <c r="M40" s="49"/>
      <c r="N40" s="49"/>
      <c r="O40" s="49"/>
      <c r="P40" s="49"/>
      <c r="Q40" s="49">
        <v>1</v>
      </c>
      <c r="R40" s="49" t="s">
        <v>2346</v>
      </c>
      <c r="S40" s="49"/>
      <c r="T40" s="49">
        <v>0</v>
      </c>
      <c r="U40" s="49">
        <v>844012.55576799903</v>
      </c>
      <c r="V40" s="49">
        <v>6320403.7719599903</v>
      </c>
    </row>
    <row r="41" spans="1:22" s="52" customFormat="1" hidden="1" x14ac:dyDescent="0.25">
      <c r="A41" s="49">
        <v>40</v>
      </c>
      <c r="B41" s="49" t="s">
        <v>2347</v>
      </c>
      <c r="C41" s="49" t="s">
        <v>2342</v>
      </c>
      <c r="D41" s="49" t="s">
        <v>2194</v>
      </c>
      <c r="E41" s="49" t="s">
        <v>2348</v>
      </c>
      <c r="F41" s="49" t="s">
        <v>2349</v>
      </c>
      <c r="G41" s="49" t="s">
        <v>2344</v>
      </c>
      <c r="H41" s="49" t="s">
        <v>2345</v>
      </c>
      <c r="I41" s="49" t="s">
        <v>2883</v>
      </c>
      <c r="J41" s="49"/>
      <c r="K41" s="49">
        <v>1</v>
      </c>
      <c r="L41" s="49"/>
      <c r="M41" s="49"/>
      <c r="N41" s="49"/>
      <c r="O41" s="49"/>
      <c r="P41" s="49"/>
      <c r="Q41" s="49">
        <v>1</v>
      </c>
      <c r="R41" s="49" t="s">
        <v>2350</v>
      </c>
      <c r="S41" s="49"/>
      <c r="T41" s="49">
        <v>0</v>
      </c>
      <c r="U41" s="49">
        <v>844032.685467</v>
      </c>
      <c r="V41" s="49">
        <v>6320383.1672299895</v>
      </c>
    </row>
    <row r="42" spans="1:22" s="63" customFormat="1" x14ac:dyDescent="0.25">
      <c r="A42" s="62">
        <v>41</v>
      </c>
      <c r="B42" s="62" t="s">
        <v>2351</v>
      </c>
      <c r="C42" s="62" t="s">
        <v>2352</v>
      </c>
      <c r="D42" s="62" t="s">
        <v>2142</v>
      </c>
      <c r="E42" s="62" t="s">
        <v>2353</v>
      </c>
      <c r="F42" s="62" t="s">
        <v>2257</v>
      </c>
      <c r="G42" s="62" t="s">
        <v>2354</v>
      </c>
      <c r="H42" s="62" t="s">
        <v>1884</v>
      </c>
      <c r="I42" s="62" t="s">
        <v>2869</v>
      </c>
      <c r="J42" s="62"/>
      <c r="K42" s="62">
        <v>1</v>
      </c>
      <c r="L42" s="62"/>
      <c r="M42" s="62"/>
      <c r="N42" s="62">
        <v>1</v>
      </c>
      <c r="O42" s="62"/>
      <c r="P42" s="62"/>
      <c r="Q42" s="62"/>
      <c r="R42" s="62" t="s">
        <v>2355</v>
      </c>
      <c r="S42" s="62"/>
      <c r="T42" s="62">
        <v>0</v>
      </c>
      <c r="U42" s="62">
        <v>815151.04345100001</v>
      </c>
      <c r="V42" s="62">
        <v>6304062.3579200003</v>
      </c>
    </row>
    <row r="43" spans="1:22" s="68" customFormat="1" hidden="1" x14ac:dyDescent="0.25">
      <c r="A43" s="65">
        <v>42</v>
      </c>
      <c r="B43" s="65" t="s">
        <v>2356</v>
      </c>
      <c r="C43" s="65" t="s">
        <v>2322</v>
      </c>
      <c r="D43" s="65" t="s">
        <v>2357</v>
      </c>
      <c r="E43" s="65" t="s">
        <v>2358</v>
      </c>
      <c r="F43" s="65" t="s">
        <v>2359</v>
      </c>
      <c r="G43" s="65" t="s">
        <v>2307</v>
      </c>
      <c r="H43" s="65" t="s">
        <v>1032</v>
      </c>
      <c r="I43" s="65" t="s">
        <v>3246</v>
      </c>
      <c r="J43" s="65">
        <v>1</v>
      </c>
      <c r="K43" s="65"/>
      <c r="L43" s="65"/>
      <c r="M43" s="65"/>
      <c r="N43" s="65"/>
      <c r="O43" s="65"/>
      <c r="P43" s="65"/>
      <c r="Q43" s="65"/>
      <c r="R43" s="65" t="s">
        <v>2360</v>
      </c>
      <c r="S43" s="65" t="s">
        <v>2361</v>
      </c>
      <c r="T43" s="65">
        <v>92</v>
      </c>
      <c r="U43" s="65">
        <v>813448.19464200002</v>
      </c>
      <c r="V43" s="65">
        <v>6325547.4992199903</v>
      </c>
    </row>
    <row r="44" spans="1:22" s="52" customFormat="1" hidden="1" x14ac:dyDescent="0.25">
      <c r="A44" s="49">
        <v>43</v>
      </c>
      <c r="B44" s="49" t="s">
        <v>2362</v>
      </c>
      <c r="C44" s="49" t="s">
        <v>2255</v>
      </c>
      <c r="D44" s="49" t="s">
        <v>2357</v>
      </c>
      <c r="E44" s="49" t="s">
        <v>2363</v>
      </c>
      <c r="F44" s="49" t="s">
        <v>2364</v>
      </c>
      <c r="G44" s="49" t="s">
        <v>2258</v>
      </c>
      <c r="H44" s="49" t="s">
        <v>2042</v>
      </c>
      <c r="I44" s="49" t="s">
        <v>2883</v>
      </c>
      <c r="J44" s="49"/>
      <c r="K44" s="49">
        <v>1</v>
      </c>
      <c r="L44" s="49"/>
      <c r="M44" s="49"/>
      <c r="N44" s="49"/>
      <c r="O44" s="49"/>
      <c r="P44" s="49"/>
      <c r="Q44" s="49">
        <v>1</v>
      </c>
      <c r="R44" s="49" t="s">
        <v>2365</v>
      </c>
      <c r="S44" s="49" t="s">
        <v>2366</v>
      </c>
      <c r="T44" s="49">
        <v>73</v>
      </c>
      <c r="U44" s="49">
        <v>842413.12884500006</v>
      </c>
      <c r="V44" s="49">
        <v>6329574.9959000004</v>
      </c>
    </row>
    <row r="45" spans="1:22" s="68" customFormat="1" hidden="1" x14ac:dyDescent="0.25">
      <c r="A45" s="65">
        <v>44</v>
      </c>
      <c r="B45" s="65" t="s">
        <v>2367</v>
      </c>
      <c r="C45" s="65" t="s">
        <v>2368</v>
      </c>
      <c r="D45" s="65" t="s">
        <v>2357</v>
      </c>
      <c r="E45" s="65" t="s">
        <v>2369</v>
      </c>
      <c r="F45" s="65" t="s">
        <v>2370</v>
      </c>
      <c r="G45" s="65" t="s">
        <v>2371</v>
      </c>
      <c r="H45" s="65" t="s">
        <v>622</v>
      </c>
      <c r="I45" s="65" t="s">
        <v>3246</v>
      </c>
      <c r="J45" s="65">
        <v>1</v>
      </c>
      <c r="K45" s="65"/>
      <c r="L45" s="65"/>
      <c r="M45" s="65"/>
      <c r="N45" s="65"/>
      <c r="O45" s="65"/>
      <c r="P45" s="65"/>
      <c r="Q45" s="65"/>
      <c r="R45" s="65" t="s">
        <v>2372</v>
      </c>
      <c r="S45" s="65" t="s">
        <v>2373</v>
      </c>
      <c r="T45" s="65">
        <v>214</v>
      </c>
      <c r="U45" s="65">
        <v>788268.30606600002</v>
      </c>
      <c r="V45" s="65">
        <v>6337960.4973900001</v>
      </c>
    </row>
    <row r="46" spans="1:22" s="97" customFormat="1" x14ac:dyDescent="0.25">
      <c r="A46" s="96">
        <v>45</v>
      </c>
      <c r="B46" s="96" t="s">
        <v>2374</v>
      </c>
      <c r="C46" s="96" t="s">
        <v>2183</v>
      </c>
      <c r="D46" s="96" t="s">
        <v>2357</v>
      </c>
      <c r="E46" s="96" t="s">
        <v>2375</v>
      </c>
      <c r="F46" s="96" t="s">
        <v>2376</v>
      </c>
      <c r="G46" s="96" t="s">
        <v>2197</v>
      </c>
      <c r="H46" s="96" t="s">
        <v>1780</v>
      </c>
      <c r="I46" s="96" t="s">
        <v>2869</v>
      </c>
      <c r="J46" s="96"/>
      <c r="K46" s="96">
        <v>1</v>
      </c>
      <c r="L46" s="96">
        <v>1</v>
      </c>
      <c r="M46" s="96"/>
      <c r="N46" s="96"/>
      <c r="O46" s="96"/>
      <c r="P46" s="96"/>
      <c r="Q46" s="96"/>
      <c r="R46" s="96" t="s">
        <v>2377</v>
      </c>
      <c r="S46" s="96" t="s">
        <v>2378</v>
      </c>
      <c r="T46" s="96">
        <v>269</v>
      </c>
      <c r="U46" s="96">
        <v>809059.62896</v>
      </c>
      <c r="V46" s="96">
        <v>6303951.5042399904</v>
      </c>
    </row>
    <row r="47" spans="1:22" s="52" customFormat="1" hidden="1" x14ac:dyDescent="0.25">
      <c r="A47" s="49">
        <v>46</v>
      </c>
      <c r="B47" s="49" t="s">
        <v>2379</v>
      </c>
      <c r="C47" s="49" t="s">
        <v>2380</v>
      </c>
      <c r="D47" s="49" t="s">
        <v>2357</v>
      </c>
      <c r="E47" s="49" t="s">
        <v>2381</v>
      </c>
      <c r="F47" s="49" t="s">
        <v>2382</v>
      </c>
      <c r="G47" s="49" t="s">
        <v>2383</v>
      </c>
      <c r="H47" s="49" t="s">
        <v>3580</v>
      </c>
      <c r="I47" s="49" t="s">
        <v>2891</v>
      </c>
      <c r="J47" s="49"/>
      <c r="K47" s="49">
        <v>1</v>
      </c>
      <c r="L47" s="49"/>
      <c r="M47" s="49"/>
      <c r="N47" s="49"/>
      <c r="O47" s="49"/>
      <c r="P47" s="49"/>
      <c r="Q47" s="49">
        <v>1</v>
      </c>
      <c r="R47" s="49" t="s">
        <v>2384</v>
      </c>
      <c r="S47" s="49" t="s">
        <v>2385</v>
      </c>
      <c r="T47" s="49">
        <v>76</v>
      </c>
      <c r="U47" s="49">
        <v>749615.75438199902</v>
      </c>
      <c r="V47" s="49">
        <v>6321497.9964800002</v>
      </c>
    </row>
    <row r="48" spans="1:22" s="74" customFormat="1" hidden="1" x14ac:dyDescent="0.25">
      <c r="A48" s="73">
        <v>47</v>
      </c>
      <c r="B48" s="73" t="s">
        <v>2386</v>
      </c>
      <c r="C48" s="73" t="s">
        <v>2316</v>
      </c>
      <c r="D48" s="73" t="s">
        <v>2357</v>
      </c>
      <c r="E48" s="73" t="s">
        <v>2387</v>
      </c>
      <c r="F48" s="73" t="s">
        <v>2388</v>
      </c>
      <c r="G48" s="73" t="s">
        <v>2318</v>
      </c>
      <c r="H48" s="73" t="s">
        <v>1694</v>
      </c>
      <c r="I48" s="73" t="s">
        <v>2866</v>
      </c>
      <c r="J48" s="73"/>
      <c r="K48" s="73">
        <v>1</v>
      </c>
      <c r="L48" s="73"/>
      <c r="M48" s="73">
        <v>1</v>
      </c>
      <c r="N48" s="73"/>
      <c r="O48" s="73"/>
      <c r="P48" s="73"/>
      <c r="Q48" s="73"/>
      <c r="R48" s="73" t="s">
        <v>2389</v>
      </c>
      <c r="S48" s="73" t="s">
        <v>2390</v>
      </c>
      <c r="T48" s="73">
        <v>92</v>
      </c>
      <c r="U48" s="73">
        <v>787704.19139499904</v>
      </c>
      <c r="V48" s="73">
        <v>6299421.4987399904</v>
      </c>
    </row>
    <row r="49" spans="1:22" s="68" customFormat="1" hidden="1" x14ac:dyDescent="0.25">
      <c r="A49" s="65">
        <v>48</v>
      </c>
      <c r="B49" s="65" t="s">
        <v>2391</v>
      </c>
      <c r="C49" s="65" t="s">
        <v>2217</v>
      </c>
      <c r="D49" s="65" t="s">
        <v>2357</v>
      </c>
      <c r="E49" s="65" t="s">
        <v>2392</v>
      </c>
      <c r="F49" s="65" t="s">
        <v>3379</v>
      </c>
      <c r="G49" s="65" t="s">
        <v>2393</v>
      </c>
      <c r="H49" s="65" t="s">
        <v>430</v>
      </c>
      <c r="I49" s="65" t="s">
        <v>2876</v>
      </c>
      <c r="J49" s="65">
        <v>1</v>
      </c>
      <c r="K49" s="65"/>
      <c r="L49" s="65"/>
      <c r="M49" s="65"/>
      <c r="N49" s="65"/>
      <c r="O49" s="65"/>
      <c r="P49" s="65"/>
      <c r="Q49" s="65"/>
      <c r="R49" s="65" t="s">
        <v>2394</v>
      </c>
      <c r="S49" s="65" t="s">
        <v>2395</v>
      </c>
      <c r="T49" s="65">
        <v>48</v>
      </c>
      <c r="U49" s="65">
        <v>775863.44438200002</v>
      </c>
      <c r="V49" s="65">
        <v>6362005.4973999904</v>
      </c>
    </row>
    <row r="50" spans="1:22" s="68" customFormat="1" hidden="1" x14ac:dyDescent="0.25">
      <c r="A50" s="65">
        <v>49</v>
      </c>
      <c r="B50" s="65" t="s">
        <v>2396</v>
      </c>
      <c r="C50" s="65" t="s">
        <v>2397</v>
      </c>
      <c r="D50" s="65" t="s">
        <v>2357</v>
      </c>
      <c r="E50" s="65" t="s">
        <v>2398</v>
      </c>
      <c r="F50" s="65" t="s">
        <v>3357</v>
      </c>
      <c r="G50" s="65" t="s">
        <v>2230</v>
      </c>
      <c r="H50" s="65" t="s">
        <v>1436</v>
      </c>
      <c r="I50" s="65" t="s">
        <v>3246</v>
      </c>
      <c r="J50" s="65">
        <v>1</v>
      </c>
      <c r="K50" s="65"/>
      <c r="L50" s="65"/>
      <c r="M50" s="65"/>
      <c r="N50" s="65"/>
      <c r="O50" s="65"/>
      <c r="P50" s="65"/>
      <c r="Q50" s="65"/>
      <c r="R50" s="65" t="s">
        <v>2399</v>
      </c>
      <c r="S50" s="65" t="s">
        <v>2400</v>
      </c>
      <c r="T50" s="65">
        <v>81</v>
      </c>
      <c r="U50" s="65">
        <v>828013.81374999904</v>
      </c>
      <c r="V50" s="65">
        <v>6316231.0000499897</v>
      </c>
    </row>
    <row r="51" spans="1:22" s="63" customFormat="1" x14ac:dyDescent="0.25">
      <c r="A51" s="62">
        <v>50</v>
      </c>
      <c r="B51" s="62" t="s">
        <v>2401</v>
      </c>
      <c r="C51" s="62" t="s">
        <v>2336</v>
      </c>
      <c r="D51" s="62" t="s">
        <v>2357</v>
      </c>
      <c r="E51" s="62" t="s">
        <v>2402</v>
      </c>
      <c r="F51" s="62" t="s">
        <v>2403</v>
      </c>
      <c r="G51" s="62" t="s">
        <v>2339</v>
      </c>
      <c r="H51" s="62" t="s">
        <v>1712</v>
      </c>
      <c r="I51" s="62" t="s">
        <v>2869</v>
      </c>
      <c r="J51" s="62"/>
      <c r="K51" s="62">
        <v>1</v>
      </c>
      <c r="L51" s="62"/>
      <c r="M51" s="62"/>
      <c r="N51" s="62">
        <v>1</v>
      </c>
      <c r="O51" s="62"/>
      <c r="P51" s="62"/>
      <c r="Q51" s="62"/>
      <c r="R51" s="62" t="s">
        <v>2404</v>
      </c>
      <c r="S51" s="62" t="s">
        <v>2405</v>
      </c>
      <c r="T51" s="62">
        <v>63</v>
      </c>
      <c r="U51" s="62">
        <v>798219.49666900001</v>
      </c>
      <c r="V51" s="62">
        <v>6293688.5014000004</v>
      </c>
    </row>
    <row r="52" spans="1:22" s="52" customFormat="1" hidden="1" x14ac:dyDescent="0.25">
      <c r="A52" s="49">
        <v>51</v>
      </c>
      <c r="B52" s="49" t="s">
        <v>2406</v>
      </c>
      <c r="C52" s="49" t="s">
        <v>2407</v>
      </c>
      <c r="D52" s="49" t="s">
        <v>2357</v>
      </c>
      <c r="E52" s="49" t="s">
        <v>2408</v>
      </c>
      <c r="F52" s="49" t="s">
        <v>2409</v>
      </c>
      <c r="G52" s="49" t="s">
        <v>2410</v>
      </c>
      <c r="H52" s="49" t="s">
        <v>379</v>
      </c>
      <c r="I52" s="49" t="s">
        <v>3339</v>
      </c>
      <c r="J52" s="49"/>
      <c r="K52" s="49">
        <v>1</v>
      </c>
      <c r="L52" s="49"/>
      <c r="M52" s="49"/>
      <c r="N52" s="49"/>
      <c r="O52" s="49"/>
      <c r="P52" s="49"/>
      <c r="Q52" s="49">
        <v>1</v>
      </c>
      <c r="R52" s="49" t="s">
        <v>2411</v>
      </c>
      <c r="S52" s="49" t="s">
        <v>2412</v>
      </c>
      <c r="T52" s="49">
        <v>23</v>
      </c>
      <c r="U52" s="49">
        <v>730659.68903699901</v>
      </c>
      <c r="V52" s="49">
        <v>6336818.4963899897</v>
      </c>
    </row>
    <row r="53" spans="1:22" s="68" customFormat="1" hidden="1" x14ac:dyDescent="0.25">
      <c r="A53" s="65">
        <v>52</v>
      </c>
      <c r="B53" s="65" t="s">
        <v>2413</v>
      </c>
      <c r="C53" s="65" t="s">
        <v>2414</v>
      </c>
      <c r="D53" s="65" t="s">
        <v>2357</v>
      </c>
      <c r="E53" s="65" t="s">
        <v>2415</v>
      </c>
      <c r="F53" s="65" t="s">
        <v>2416</v>
      </c>
      <c r="G53" s="65" t="s">
        <v>2417</v>
      </c>
      <c r="H53" s="65" t="s">
        <v>542</v>
      </c>
      <c r="I53" s="65" t="s">
        <v>2876</v>
      </c>
      <c r="J53" s="65">
        <v>1</v>
      </c>
      <c r="K53" s="65"/>
      <c r="L53" s="65"/>
      <c r="M53" s="65"/>
      <c r="N53" s="65"/>
      <c r="O53" s="65"/>
      <c r="P53" s="65"/>
      <c r="Q53" s="65"/>
      <c r="R53" s="65" t="s">
        <v>2418</v>
      </c>
      <c r="S53" s="65" t="s">
        <v>2419</v>
      </c>
      <c r="T53" s="65">
        <v>43</v>
      </c>
      <c r="U53" s="65">
        <v>808120.05678600003</v>
      </c>
      <c r="V53" s="65">
        <v>6357182.0026799897</v>
      </c>
    </row>
    <row r="54" spans="1:22" s="63" customFormat="1" x14ac:dyDescent="0.25">
      <c r="A54" s="62">
        <v>53</v>
      </c>
      <c r="B54" s="62" t="s">
        <v>2420</v>
      </c>
      <c r="C54" s="62" t="s">
        <v>2329</v>
      </c>
      <c r="D54" s="62" t="s">
        <v>2357</v>
      </c>
      <c r="E54" s="62" t="s">
        <v>2421</v>
      </c>
      <c r="F54" s="62" t="s">
        <v>2422</v>
      </c>
      <c r="G54" s="62" t="s">
        <v>2332</v>
      </c>
      <c r="H54" s="62" t="s">
        <v>1792</v>
      </c>
      <c r="I54" s="62" t="s">
        <v>2869</v>
      </c>
      <c r="J54" s="62"/>
      <c r="K54" s="62">
        <v>1</v>
      </c>
      <c r="L54" s="62"/>
      <c r="M54" s="62"/>
      <c r="N54" s="62">
        <v>1</v>
      </c>
      <c r="O54" s="62"/>
      <c r="P54" s="62"/>
      <c r="Q54" s="62"/>
      <c r="R54" s="62" t="s">
        <v>2423</v>
      </c>
      <c r="S54" s="62" t="s">
        <v>2424</v>
      </c>
      <c r="T54" s="62">
        <v>115</v>
      </c>
      <c r="U54" s="62">
        <v>802621.05586399895</v>
      </c>
      <c r="V54" s="62">
        <v>6289711.9966500001</v>
      </c>
    </row>
    <row r="55" spans="1:22" s="63" customFormat="1" x14ac:dyDescent="0.25">
      <c r="A55" s="62">
        <v>54</v>
      </c>
      <c r="B55" s="62" t="s">
        <v>2425</v>
      </c>
      <c r="C55" s="62" t="s">
        <v>2159</v>
      </c>
      <c r="D55" s="62" t="s">
        <v>2357</v>
      </c>
      <c r="E55" s="62" t="s">
        <v>2426</v>
      </c>
      <c r="F55" s="62" t="s">
        <v>3399</v>
      </c>
      <c r="G55" s="62" t="s">
        <v>2162</v>
      </c>
      <c r="H55" s="62" t="s">
        <v>1358</v>
      </c>
      <c r="I55" s="62" t="s">
        <v>2869</v>
      </c>
      <c r="J55" s="62"/>
      <c r="K55" s="62">
        <v>1</v>
      </c>
      <c r="L55" s="62"/>
      <c r="M55" s="62"/>
      <c r="N55" s="62">
        <v>1</v>
      </c>
      <c r="O55" s="62"/>
      <c r="P55" s="62"/>
      <c r="Q55" s="62"/>
      <c r="R55" s="62" t="s">
        <v>2427</v>
      </c>
      <c r="S55" s="62" t="s">
        <v>2428</v>
      </c>
      <c r="T55" s="62">
        <v>99</v>
      </c>
      <c r="U55" s="62">
        <v>816115.01970499905</v>
      </c>
      <c r="V55" s="62">
        <v>6309054.5999600003</v>
      </c>
    </row>
    <row r="56" spans="1:22" s="74" customFormat="1" hidden="1" x14ac:dyDescent="0.25">
      <c r="A56" s="73">
        <v>55</v>
      </c>
      <c r="B56" s="73" t="s">
        <v>2429</v>
      </c>
      <c r="C56" s="73" t="s">
        <v>2284</v>
      </c>
      <c r="D56" s="73" t="s">
        <v>2357</v>
      </c>
      <c r="E56" s="73" t="s">
        <v>2430</v>
      </c>
      <c r="F56" s="73" t="s">
        <v>2431</v>
      </c>
      <c r="G56" s="73" t="s">
        <v>2287</v>
      </c>
      <c r="H56" s="73" t="s">
        <v>2288</v>
      </c>
      <c r="I56" s="73" t="s">
        <v>2883</v>
      </c>
      <c r="J56" s="73"/>
      <c r="K56" s="73">
        <v>1</v>
      </c>
      <c r="L56" s="73"/>
      <c r="M56" s="73">
        <v>1</v>
      </c>
      <c r="N56" s="73"/>
      <c r="O56" s="73"/>
      <c r="P56" s="73"/>
      <c r="Q56" s="73"/>
      <c r="R56" s="73" t="s">
        <v>2432</v>
      </c>
      <c r="S56" s="73" t="s">
        <v>2433</v>
      </c>
      <c r="T56" s="73">
        <v>98</v>
      </c>
      <c r="U56" s="73">
        <v>814876.88142600004</v>
      </c>
      <c r="V56" s="73">
        <v>6288144.5013300003</v>
      </c>
    </row>
    <row r="57" spans="1:22" s="68" customFormat="1" hidden="1" x14ac:dyDescent="0.25">
      <c r="A57" s="65">
        <v>56</v>
      </c>
      <c r="B57" s="65" t="s">
        <v>2434</v>
      </c>
      <c r="C57" s="65" t="s">
        <v>2435</v>
      </c>
      <c r="D57" s="65" t="s">
        <v>2357</v>
      </c>
      <c r="E57" s="65" t="s">
        <v>2436</v>
      </c>
      <c r="F57" s="65" t="s">
        <v>2437</v>
      </c>
      <c r="G57" s="65" t="s">
        <v>2438</v>
      </c>
      <c r="H57" s="65" t="s">
        <v>131</v>
      </c>
      <c r="I57" s="65" t="s">
        <v>2891</v>
      </c>
      <c r="J57" s="65">
        <v>1</v>
      </c>
      <c r="K57" s="65"/>
      <c r="L57" s="65"/>
      <c r="M57" s="65"/>
      <c r="N57" s="65"/>
      <c r="O57" s="65"/>
      <c r="P57" s="65"/>
      <c r="Q57" s="65"/>
      <c r="R57" s="65" t="s">
        <v>2439</v>
      </c>
      <c r="S57" s="65" t="s">
        <v>2440</v>
      </c>
      <c r="T57" s="65">
        <v>29</v>
      </c>
      <c r="U57" s="65">
        <v>757658.43637799902</v>
      </c>
      <c r="V57" s="65">
        <v>6320417.0019300003</v>
      </c>
    </row>
    <row r="58" spans="1:22" s="63" customFormat="1" x14ac:dyDescent="0.25">
      <c r="A58" s="62">
        <v>57</v>
      </c>
      <c r="B58" s="62" t="s">
        <v>2441</v>
      </c>
      <c r="C58" s="62" t="s">
        <v>2183</v>
      </c>
      <c r="D58" s="62" t="s">
        <v>2357</v>
      </c>
      <c r="E58" s="62" t="s">
        <v>2442</v>
      </c>
      <c r="F58" s="62" t="s">
        <v>2443</v>
      </c>
      <c r="G58" s="62" t="s">
        <v>2185</v>
      </c>
      <c r="H58" s="62" t="s">
        <v>1780</v>
      </c>
      <c r="I58" s="62" t="s">
        <v>2869</v>
      </c>
      <c r="J58" s="62"/>
      <c r="K58" s="62">
        <v>1</v>
      </c>
      <c r="L58" s="62"/>
      <c r="M58" s="62"/>
      <c r="N58" s="62">
        <v>1</v>
      </c>
      <c r="O58" s="62"/>
      <c r="P58" s="62"/>
      <c r="Q58" s="62"/>
      <c r="R58" s="62" t="s">
        <v>2444</v>
      </c>
      <c r="S58" s="62" t="s">
        <v>2445</v>
      </c>
      <c r="T58" s="62">
        <v>27</v>
      </c>
      <c r="U58" s="62">
        <v>805694.94123899902</v>
      </c>
      <c r="V58" s="62">
        <v>6301937.9968900001</v>
      </c>
    </row>
    <row r="59" spans="1:22" s="52" customFormat="1" hidden="1" x14ac:dyDescent="0.25">
      <c r="A59" s="49">
        <v>58</v>
      </c>
      <c r="B59" s="49" t="s">
        <v>2446</v>
      </c>
      <c r="C59" s="49" t="s">
        <v>2141</v>
      </c>
      <c r="D59" s="49" t="s">
        <v>2357</v>
      </c>
      <c r="E59" s="49" t="s">
        <v>2447</v>
      </c>
      <c r="F59" s="49" t="s">
        <v>2448</v>
      </c>
      <c r="G59" s="49" t="s">
        <v>2144</v>
      </c>
      <c r="H59" s="49" t="s">
        <v>2145</v>
      </c>
      <c r="I59" s="49" t="s">
        <v>3374</v>
      </c>
      <c r="J59" s="49"/>
      <c r="K59" s="49">
        <v>1</v>
      </c>
      <c r="L59" s="49"/>
      <c r="M59" s="49"/>
      <c r="N59" s="49"/>
      <c r="O59" s="49"/>
      <c r="P59" s="49"/>
      <c r="Q59" s="49">
        <v>1</v>
      </c>
      <c r="R59" s="49" t="s">
        <v>2449</v>
      </c>
      <c r="S59" s="49" t="s">
        <v>2450</v>
      </c>
      <c r="T59" s="49">
        <v>97</v>
      </c>
      <c r="U59" s="49">
        <v>793065.81477199902</v>
      </c>
      <c r="V59" s="49">
        <v>6270292.0017299904</v>
      </c>
    </row>
    <row r="60" spans="1:22" s="68" customFormat="1" hidden="1" x14ac:dyDescent="0.25">
      <c r="A60" s="65">
        <v>59</v>
      </c>
      <c r="B60" s="65" t="s">
        <v>2451</v>
      </c>
      <c r="C60" s="65" t="s">
        <v>2452</v>
      </c>
      <c r="D60" s="65" t="s">
        <v>2357</v>
      </c>
      <c r="E60" s="65" t="s">
        <v>2453</v>
      </c>
      <c r="F60" s="65" t="s">
        <v>2454</v>
      </c>
      <c r="G60" s="65" t="s">
        <v>2417</v>
      </c>
      <c r="H60" s="65" t="s">
        <v>628</v>
      </c>
      <c r="I60" s="65" t="s">
        <v>2876</v>
      </c>
      <c r="J60" s="65">
        <v>1</v>
      </c>
      <c r="K60" s="65"/>
      <c r="L60" s="65"/>
      <c r="M60" s="65"/>
      <c r="N60" s="65"/>
      <c r="O60" s="65"/>
      <c r="P60" s="65"/>
      <c r="Q60" s="65"/>
      <c r="R60" s="65" t="s">
        <v>2455</v>
      </c>
      <c r="S60" s="65" t="s">
        <v>2456</v>
      </c>
      <c r="T60" s="65">
        <v>54</v>
      </c>
      <c r="U60" s="65">
        <v>807791.88272700005</v>
      </c>
      <c r="V60" s="65">
        <v>6347607.5024600001</v>
      </c>
    </row>
    <row r="61" spans="1:22" s="68" customFormat="1" hidden="1" x14ac:dyDescent="0.25">
      <c r="A61" s="65">
        <v>60</v>
      </c>
      <c r="B61" s="65" t="s">
        <v>2457</v>
      </c>
      <c r="C61" s="65" t="s">
        <v>2458</v>
      </c>
      <c r="D61" s="65" t="s">
        <v>2357</v>
      </c>
      <c r="E61" s="65" t="s">
        <v>2459</v>
      </c>
      <c r="F61" s="65" t="s">
        <v>2460</v>
      </c>
      <c r="G61" s="65" t="s">
        <v>2461</v>
      </c>
      <c r="H61" s="65" t="s">
        <v>2734</v>
      </c>
      <c r="I61" s="65" t="s">
        <v>2866</v>
      </c>
      <c r="J61" s="65">
        <v>1</v>
      </c>
      <c r="K61" s="65"/>
      <c r="L61" s="65"/>
      <c r="M61" s="65"/>
      <c r="N61" s="65"/>
      <c r="O61" s="65"/>
      <c r="P61" s="65"/>
      <c r="Q61" s="65"/>
      <c r="R61" s="65" t="s">
        <v>2462</v>
      </c>
      <c r="S61" s="65" t="s">
        <v>2463</v>
      </c>
      <c r="T61" s="65">
        <v>70</v>
      </c>
      <c r="U61" s="65">
        <v>770089.48565000005</v>
      </c>
      <c r="V61" s="65">
        <v>6317135.1540000001</v>
      </c>
    </row>
    <row r="62" spans="1:22" s="74" customFormat="1" hidden="1" x14ac:dyDescent="0.25">
      <c r="A62" s="73">
        <v>62</v>
      </c>
      <c r="B62" s="73" t="s">
        <v>2464</v>
      </c>
      <c r="C62" s="73" t="s">
        <v>2465</v>
      </c>
      <c r="D62" s="73" t="s">
        <v>2357</v>
      </c>
      <c r="E62" s="73" t="s">
        <v>2466</v>
      </c>
      <c r="F62" s="73" t="s">
        <v>3384</v>
      </c>
      <c r="G62" s="73" t="s">
        <v>2467</v>
      </c>
      <c r="H62" s="73" t="s">
        <v>3383</v>
      </c>
      <c r="I62" s="73" t="s">
        <v>3246</v>
      </c>
      <c r="J62" s="73"/>
      <c r="K62" s="73">
        <v>1</v>
      </c>
      <c r="L62" s="73"/>
      <c r="M62" s="73">
        <v>1</v>
      </c>
      <c r="N62" s="73"/>
      <c r="O62" s="73"/>
      <c r="P62" s="73"/>
      <c r="Q62" s="73"/>
      <c r="R62" s="73" t="s">
        <v>2468</v>
      </c>
      <c r="S62" s="73" t="s">
        <v>2469</v>
      </c>
      <c r="T62" s="73">
        <v>73</v>
      </c>
      <c r="U62" s="73">
        <v>782509.75192499894</v>
      </c>
      <c r="V62" s="73">
        <v>6346835.5008899895</v>
      </c>
    </row>
    <row r="63" spans="1:22" s="68" customFormat="1" hidden="1" x14ac:dyDescent="0.25">
      <c r="A63" s="65">
        <v>63</v>
      </c>
      <c r="B63" s="65" t="s">
        <v>2470</v>
      </c>
      <c r="C63" s="65" t="s">
        <v>2471</v>
      </c>
      <c r="D63" s="65" t="s">
        <v>2357</v>
      </c>
      <c r="E63" s="65" t="s">
        <v>2472</v>
      </c>
      <c r="F63" s="65" t="s">
        <v>3557</v>
      </c>
      <c r="G63" s="65" t="s">
        <v>2473</v>
      </c>
      <c r="H63" s="65" t="s">
        <v>1615</v>
      </c>
      <c r="I63" s="65" t="s">
        <v>2876</v>
      </c>
      <c r="J63" s="65">
        <v>1</v>
      </c>
      <c r="K63" s="65"/>
      <c r="L63" s="65"/>
      <c r="M63" s="65"/>
      <c r="N63" s="65"/>
      <c r="O63" s="65"/>
      <c r="P63" s="65"/>
      <c r="Q63" s="65"/>
      <c r="R63" s="65" t="s">
        <v>2474</v>
      </c>
      <c r="S63" s="65" t="s">
        <v>2475</v>
      </c>
      <c r="T63" s="65">
        <v>123</v>
      </c>
      <c r="U63" s="65">
        <v>829059.63511200005</v>
      </c>
      <c r="V63" s="65">
        <v>6336273.8699200004</v>
      </c>
    </row>
    <row r="64" spans="1:22" s="52" customFormat="1" hidden="1" x14ac:dyDescent="0.25">
      <c r="A64" s="49">
        <v>64</v>
      </c>
      <c r="B64" s="49" t="s">
        <v>2476</v>
      </c>
      <c r="C64" s="49" t="s">
        <v>2291</v>
      </c>
      <c r="D64" s="49" t="s">
        <v>2357</v>
      </c>
      <c r="E64" s="49" t="s">
        <v>2477</v>
      </c>
      <c r="F64" s="49" t="s">
        <v>3513</v>
      </c>
      <c r="G64" s="49" t="s">
        <v>2293</v>
      </c>
      <c r="H64" s="49" t="s">
        <v>2294</v>
      </c>
      <c r="I64" s="49" t="s">
        <v>3246</v>
      </c>
      <c r="J64" s="49"/>
      <c r="K64" s="49">
        <v>1</v>
      </c>
      <c r="L64" s="49"/>
      <c r="M64" s="49"/>
      <c r="N64" s="49"/>
      <c r="O64" s="49"/>
      <c r="P64" s="49"/>
      <c r="Q64" s="49">
        <v>1</v>
      </c>
      <c r="R64" s="49" t="s">
        <v>2478</v>
      </c>
      <c r="S64" s="49" t="s">
        <v>2479</v>
      </c>
      <c r="T64" s="49">
        <v>59</v>
      </c>
      <c r="U64" s="49">
        <v>771704.13385199895</v>
      </c>
      <c r="V64" s="49">
        <v>6333967.9957400002</v>
      </c>
    </row>
    <row r="65" spans="1:22" s="68" customFormat="1" hidden="1" x14ac:dyDescent="0.25">
      <c r="A65" s="65">
        <v>65</v>
      </c>
      <c r="B65" s="65" t="s">
        <v>2480</v>
      </c>
      <c r="C65" s="65" t="s">
        <v>2278</v>
      </c>
      <c r="D65" s="65" t="s">
        <v>2357</v>
      </c>
      <c r="E65" s="65" t="s">
        <v>2481</v>
      </c>
      <c r="F65" s="65" t="s">
        <v>3512</v>
      </c>
      <c r="G65" s="65" t="s">
        <v>2280</v>
      </c>
      <c r="H65" s="65" t="s">
        <v>2281</v>
      </c>
      <c r="I65" s="65" t="s">
        <v>3246</v>
      </c>
      <c r="J65" s="65">
        <v>1</v>
      </c>
      <c r="K65" s="65"/>
      <c r="L65" s="65"/>
      <c r="M65" s="65"/>
      <c r="N65" s="65"/>
      <c r="O65" s="65"/>
      <c r="P65" s="65"/>
      <c r="Q65" s="65"/>
      <c r="R65" s="65" t="s">
        <v>2482</v>
      </c>
      <c r="S65" s="65" t="s">
        <v>2483</v>
      </c>
      <c r="T65" s="65">
        <v>69</v>
      </c>
      <c r="U65" s="65">
        <v>798504.88595100003</v>
      </c>
      <c r="V65" s="65">
        <v>6316918.0031700004</v>
      </c>
    </row>
    <row r="66" spans="1:22" s="68" customFormat="1" hidden="1" x14ac:dyDescent="0.25">
      <c r="A66" s="65">
        <v>66</v>
      </c>
      <c r="B66" s="65" t="s">
        <v>2484</v>
      </c>
      <c r="C66" s="65" t="s">
        <v>2485</v>
      </c>
      <c r="D66" s="65" t="s">
        <v>2357</v>
      </c>
      <c r="E66" s="65" t="s">
        <v>2486</v>
      </c>
      <c r="F66" s="65" t="s">
        <v>2487</v>
      </c>
      <c r="G66" s="65" t="s">
        <v>2410</v>
      </c>
      <c r="H66" s="65" t="s">
        <v>3529</v>
      </c>
      <c r="I66" s="65" t="s">
        <v>3339</v>
      </c>
      <c r="J66" s="65">
        <v>1</v>
      </c>
      <c r="K66" s="65"/>
      <c r="L66" s="65"/>
      <c r="M66" s="65"/>
      <c r="N66" s="65"/>
      <c r="O66" s="65"/>
      <c r="P66" s="65"/>
      <c r="Q66" s="65"/>
      <c r="R66" s="65" t="s">
        <v>2411</v>
      </c>
      <c r="S66" s="65" t="s">
        <v>2488</v>
      </c>
      <c r="T66" s="65">
        <v>23</v>
      </c>
      <c r="U66" s="65">
        <v>738436.00511499902</v>
      </c>
      <c r="V66" s="65">
        <v>6334945.5047000004</v>
      </c>
    </row>
    <row r="67" spans="1:22" s="68" customFormat="1" hidden="1" x14ac:dyDescent="0.25">
      <c r="A67" s="65">
        <v>67</v>
      </c>
      <c r="B67" s="65" t="s">
        <v>2489</v>
      </c>
      <c r="C67" s="65" t="s">
        <v>2261</v>
      </c>
      <c r="D67" s="65" t="s">
        <v>2357</v>
      </c>
      <c r="E67" s="65" t="s">
        <v>2490</v>
      </c>
      <c r="F67" s="65" t="s">
        <v>3511</v>
      </c>
      <c r="G67" s="65" t="s">
        <v>2264</v>
      </c>
      <c r="H67" s="65" t="s">
        <v>2265</v>
      </c>
      <c r="I67" s="65" t="s">
        <v>2876</v>
      </c>
      <c r="J67" s="65">
        <v>1</v>
      </c>
      <c r="K67" s="65"/>
      <c r="L67" s="65"/>
      <c r="M67" s="65"/>
      <c r="N67" s="65"/>
      <c r="O67" s="65"/>
      <c r="P67" s="65"/>
      <c r="Q67" s="65"/>
      <c r="R67" s="65" t="s">
        <v>2491</v>
      </c>
      <c r="S67" s="65" t="s">
        <v>2492</v>
      </c>
      <c r="T67" s="65">
        <v>90</v>
      </c>
      <c r="U67" s="65">
        <v>795683.29899499903</v>
      </c>
      <c r="V67" s="65">
        <v>6350715.5712700002</v>
      </c>
    </row>
    <row r="68" spans="1:22" s="68" customFormat="1" hidden="1" x14ac:dyDescent="0.25">
      <c r="A68" s="65">
        <v>68</v>
      </c>
      <c r="B68" s="65" t="s">
        <v>2493</v>
      </c>
      <c r="C68" s="65" t="s">
        <v>2494</v>
      </c>
      <c r="D68" s="65" t="s">
        <v>2357</v>
      </c>
      <c r="E68" s="65" t="s">
        <v>2495</v>
      </c>
      <c r="F68" s="65" t="s">
        <v>2496</v>
      </c>
      <c r="G68" s="65" t="s">
        <v>2380</v>
      </c>
      <c r="H68" s="65" t="s">
        <v>916</v>
      </c>
      <c r="I68" s="67" t="s">
        <v>3394</v>
      </c>
      <c r="J68" s="65">
        <v>1</v>
      </c>
      <c r="K68" s="65"/>
      <c r="L68" s="65"/>
      <c r="M68" s="65"/>
      <c r="N68" s="65"/>
      <c r="O68" s="65"/>
      <c r="P68" s="65"/>
      <c r="Q68" s="65"/>
      <c r="R68" s="65" t="s">
        <v>2497</v>
      </c>
      <c r="S68" s="65" t="s">
        <v>2498</v>
      </c>
      <c r="T68" s="65">
        <v>75</v>
      </c>
      <c r="U68" s="65">
        <v>788671.97404700005</v>
      </c>
      <c r="V68" s="65">
        <v>6321044.2794300001</v>
      </c>
    </row>
    <row r="69" spans="1:22" s="68" customFormat="1" hidden="1" x14ac:dyDescent="0.25">
      <c r="A69" s="65">
        <v>69</v>
      </c>
      <c r="B69" s="65" t="s">
        <v>2499</v>
      </c>
      <c r="C69" s="65" t="s">
        <v>2500</v>
      </c>
      <c r="D69" s="65" t="s">
        <v>2357</v>
      </c>
      <c r="E69" s="65" t="s">
        <v>2501</v>
      </c>
      <c r="F69" s="65" t="s">
        <v>3316</v>
      </c>
      <c r="G69" s="65" t="s">
        <v>2502</v>
      </c>
      <c r="H69" s="65" t="s">
        <v>838</v>
      </c>
      <c r="I69" s="65" t="s">
        <v>2876</v>
      </c>
      <c r="J69" s="65">
        <v>1</v>
      </c>
      <c r="K69" s="65"/>
      <c r="L69" s="65"/>
      <c r="M69" s="65"/>
      <c r="N69" s="65"/>
      <c r="O69" s="65"/>
      <c r="P69" s="65"/>
      <c r="Q69" s="65"/>
      <c r="R69" s="65" t="s">
        <v>2503</v>
      </c>
      <c r="S69" s="65" t="s">
        <v>2504</v>
      </c>
      <c r="T69" s="65">
        <v>61</v>
      </c>
      <c r="U69" s="65">
        <v>787136.48814300005</v>
      </c>
      <c r="V69" s="65">
        <v>6356355.4210799905</v>
      </c>
    </row>
    <row r="70" spans="1:22" s="68" customFormat="1" hidden="1" x14ac:dyDescent="0.25">
      <c r="A70" s="65">
        <v>70</v>
      </c>
      <c r="B70" s="65" t="s">
        <v>2505</v>
      </c>
      <c r="C70" s="65" t="s">
        <v>2506</v>
      </c>
      <c r="D70" s="65" t="s">
        <v>2357</v>
      </c>
      <c r="E70" s="65" t="s">
        <v>2507</v>
      </c>
      <c r="F70" s="65" t="s">
        <v>2508</v>
      </c>
      <c r="G70" s="65" t="s">
        <v>2509</v>
      </c>
      <c r="H70" s="65" t="s">
        <v>1767</v>
      </c>
      <c r="I70" s="65" t="s">
        <v>2883</v>
      </c>
      <c r="J70" s="65">
        <v>1</v>
      </c>
      <c r="K70" s="65"/>
      <c r="L70" s="65"/>
      <c r="M70" s="65"/>
      <c r="N70" s="65"/>
      <c r="O70" s="65"/>
      <c r="P70" s="65"/>
      <c r="Q70" s="65"/>
      <c r="R70" s="65" t="s">
        <v>2510</v>
      </c>
      <c r="S70" s="65" t="s">
        <v>2511</v>
      </c>
      <c r="T70" s="65">
        <v>103</v>
      </c>
      <c r="U70" s="65">
        <v>829421.77345700003</v>
      </c>
      <c r="V70" s="65">
        <v>6303718.0664400002</v>
      </c>
    </row>
    <row r="71" spans="1:22" s="68" customFormat="1" hidden="1" x14ac:dyDescent="0.25">
      <c r="A71" s="65">
        <v>71</v>
      </c>
      <c r="B71" s="65" t="s">
        <v>2512</v>
      </c>
      <c r="C71" s="65" t="s">
        <v>2513</v>
      </c>
      <c r="D71" s="65" t="s">
        <v>2357</v>
      </c>
      <c r="E71" s="65" t="s">
        <v>2514</v>
      </c>
      <c r="F71" s="65" t="s">
        <v>2515</v>
      </c>
      <c r="G71" s="65" t="s">
        <v>2141</v>
      </c>
      <c r="H71" s="65" t="s">
        <v>2564</v>
      </c>
      <c r="I71" s="65" t="s">
        <v>2883</v>
      </c>
      <c r="J71" s="65">
        <v>1</v>
      </c>
      <c r="K71" s="65"/>
      <c r="L71" s="65"/>
      <c r="M71" s="65"/>
      <c r="N71" s="65"/>
      <c r="O71" s="65"/>
      <c r="P71" s="65"/>
      <c r="Q71" s="65"/>
      <c r="R71" s="65" t="s">
        <v>2516</v>
      </c>
      <c r="S71" s="65" t="s">
        <v>2517</v>
      </c>
      <c r="T71" s="65">
        <v>61</v>
      </c>
      <c r="U71" s="65">
        <v>840288.92362599901</v>
      </c>
      <c r="V71" s="65">
        <v>6318996.7365499903</v>
      </c>
    </row>
    <row r="72" spans="1:22" s="52" customFormat="1" hidden="1" x14ac:dyDescent="0.25">
      <c r="A72" s="49">
        <v>72</v>
      </c>
      <c r="B72" s="49" t="s">
        <v>2518</v>
      </c>
      <c r="C72" s="49" t="s">
        <v>2342</v>
      </c>
      <c r="D72" s="49" t="s">
        <v>2357</v>
      </c>
      <c r="E72" s="49" t="s">
        <v>2519</v>
      </c>
      <c r="F72" s="49" t="s">
        <v>2520</v>
      </c>
      <c r="G72" s="49" t="s">
        <v>2344</v>
      </c>
      <c r="H72" s="49" t="s">
        <v>2345</v>
      </c>
      <c r="I72" s="49" t="s">
        <v>2883</v>
      </c>
      <c r="J72" s="49"/>
      <c r="K72" s="49">
        <v>1</v>
      </c>
      <c r="L72" s="49"/>
      <c r="M72" s="49"/>
      <c r="N72" s="49"/>
      <c r="O72" s="49"/>
      <c r="P72" s="49"/>
      <c r="Q72" s="49">
        <v>1</v>
      </c>
      <c r="R72" s="49" t="s">
        <v>2521</v>
      </c>
      <c r="S72" s="49" t="s">
        <v>2522</v>
      </c>
      <c r="T72" s="49">
        <v>35</v>
      </c>
      <c r="U72" s="49">
        <v>843947.37686099904</v>
      </c>
      <c r="V72" s="49">
        <v>6320420.9983599903</v>
      </c>
    </row>
    <row r="73" spans="1:22" s="63" customFormat="1" x14ac:dyDescent="0.25">
      <c r="A73" s="62">
        <v>73</v>
      </c>
      <c r="B73" s="62" t="s">
        <v>2523</v>
      </c>
      <c r="C73" s="62" t="s">
        <v>2524</v>
      </c>
      <c r="D73" s="62" t="s">
        <v>2525</v>
      </c>
      <c r="E73" s="62" t="s">
        <v>2526</v>
      </c>
      <c r="F73" s="62" t="s">
        <v>3584</v>
      </c>
      <c r="G73" s="62" t="s">
        <v>2527</v>
      </c>
      <c r="H73" s="62" t="s">
        <v>2528</v>
      </c>
      <c r="I73" s="62" t="s">
        <v>2869</v>
      </c>
      <c r="J73" s="62"/>
      <c r="K73" s="62">
        <v>1</v>
      </c>
      <c r="L73" s="62"/>
      <c r="M73" s="62"/>
      <c r="N73" s="62">
        <v>1</v>
      </c>
      <c r="O73" s="62"/>
      <c r="P73" s="62"/>
      <c r="Q73" s="62"/>
      <c r="R73" s="62" t="s">
        <v>2529</v>
      </c>
      <c r="S73" s="62" t="s">
        <v>2530</v>
      </c>
      <c r="T73" s="62">
        <v>16</v>
      </c>
      <c r="U73" s="62">
        <v>796604.31362999894</v>
      </c>
      <c r="V73" s="62">
        <v>6291260.1122700004</v>
      </c>
    </row>
    <row r="74" spans="1:22" s="78" customFormat="1" hidden="1" x14ac:dyDescent="0.25">
      <c r="A74" s="75">
        <v>74</v>
      </c>
      <c r="B74" s="75" t="s">
        <v>2531</v>
      </c>
      <c r="C74" s="75" t="s">
        <v>2532</v>
      </c>
      <c r="D74" s="75" t="s">
        <v>2525</v>
      </c>
      <c r="E74" s="75" t="s">
        <v>3318</v>
      </c>
      <c r="F74" s="75" t="s">
        <v>3319</v>
      </c>
      <c r="G74" s="75" t="s">
        <v>2280</v>
      </c>
      <c r="H74" s="75" t="s">
        <v>2533</v>
      </c>
      <c r="I74" s="75" t="s">
        <v>3246</v>
      </c>
      <c r="J74" s="75"/>
      <c r="K74" s="75">
        <v>1</v>
      </c>
      <c r="L74" s="75"/>
      <c r="M74" s="75"/>
      <c r="N74" s="75"/>
      <c r="O74" s="75">
        <v>1</v>
      </c>
      <c r="P74" s="75"/>
      <c r="Q74" s="75"/>
      <c r="R74" s="75" t="s">
        <v>2534</v>
      </c>
      <c r="S74" s="75" t="s">
        <v>2535</v>
      </c>
      <c r="T74" s="75">
        <v>15</v>
      </c>
      <c r="U74" s="75">
        <v>796563.38137199904</v>
      </c>
      <c r="V74" s="75">
        <v>6320300.2060399903</v>
      </c>
    </row>
    <row r="75" spans="1:22" s="68" customFormat="1" hidden="1" x14ac:dyDescent="0.25">
      <c r="A75" s="65">
        <v>75</v>
      </c>
      <c r="B75" s="65" t="s">
        <v>2536</v>
      </c>
      <c r="C75" s="65" t="s">
        <v>2537</v>
      </c>
      <c r="D75" s="65" t="s">
        <v>2525</v>
      </c>
      <c r="E75" s="65" t="s">
        <v>3325</v>
      </c>
      <c r="F75" s="65" t="s">
        <v>3326</v>
      </c>
      <c r="G75" s="65" t="s">
        <v>2467</v>
      </c>
      <c r="H75" s="65" t="s">
        <v>2538</v>
      </c>
      <c r="I75" s="65" t="s">
        <v>3246</v>
      </c>
      <c r="J75" s="65">
        <v>1</v>
      </c>
      <c r="K75" s="65"/>
      <c r="L75" s="65"/>
      <c r="M75" s="65"/>
      <c r="N75" s="65"/>
      <c r="O75" s="65"/>
      <c r="P75" s="65"/>
      <c r="Q75" s="65"/>
      <c r="R75" s="65" t="s">
        <v>2539</v>
      </c>
      <c r="S75" s="65" t="s">
        <v>2540</v>
      </c>
      <c r="T75" s="65">
        <v>15</v>
      </c>
      <c r="U75" s="65">
        <v>780622.19468199904</v>
      </c>
      <c r="V75" s="65">
        <v>6347657.7758799903</v>
      </c>
    </row>
    <row r="76" spans="1:22" s="52" customFormat="1" x14ac:dyDescent="0.25">
      <c r="A76" s="49">
        <v>76</v>
      </c>
      <c r="B76" s="49" t="s">
        <v>2523</v>
      </c>
      <c r="C76" s="49" t="s">
        <v>2541</v>
      </c>
      <c r="D76" s="49" t="s">
        <v>2142</v>
      </c>
      <c r="E76" s="49" t="s">
        <v>2542</v>
      </c>
      <c r="F76" s="49" t="s">
        <v>2543</v>
      </c>
      <c r="G76" s="49" t="s">
        <v>2299</v>
      </c>
      <c r="H76" s="49" t="s">
        <v>2544</v>
      </c>
      <c r="I76" s="49" t="s">
        <v>3274</v>
      </c>
      <c r="J76" s="49"/>
      <c r="K76" s="49">
        <v>1</v>
      </c>
      <c r="L76" s="49"/>
      <c r="M76" s="49"/>
      <c r="N76" s="49"/>
      <c r="O76" s="49"/>
      <c r="P76" s="49"/>
      <c r="Q76" s="49">
        <v>1</v>
      </c>
      <c r="R76" s="49" t="s">
        <v>2545</v>
      </c>
      <c r="S76" s="49"/>
      <c r="T76" s="49">
        <v>10</v>
      </c>
      <c r="U76" s="49">
        <v>796429.15461900004</v>
      </c>
      <c r="V76" s="49">
        <v>6274908.7506400002</v>
      </c>
    </row>
    <row r="77" spans="1:22" s="68" customFormat="1" x14ac:dyDescent="0.25">
      <c r="A77" s="65">
        <v>77</v>
      </c>
      <c r="B77" s="65" t="s">
        <v>2531</v>
      </c>
      <c r="C77" s="65" t="s">
        <v>2524</v>
      </c>
      <c r="D77" s="65" t="s">
        <v>2142</v>
      </c>
      <c r="E77" s="65" t="s">
        <v>2546</v>
      </c>
      <c r="F77" s="65" t="s">
        <v>2547</v>
      </c>
      <c r="G77" s="65" t="s">
        <v>2527</v>
      </c>
      <c r="H77" s="65" t="s">
        <v>2528</v>
      </c>
      <c r="I77" s="65" t="s">
        <v>2869</v>
      </c>
      <c r="J77" s="65">
        <v>1</v>
      </c>
      <c r="K77" s="65"/>
      <c r="L77" s="65"/>
      <c r="M77" s="65"/>
      <c r="N77" s="65"/>
      <c r="O77" s="65"/>
      <c r="P77" s="65"/>
      <c r="Q77" s="65"/>
      <c r="R77" s="65" t="s">
        <v>2548</v>
      </c>
      <c r="S77" s="65"/>
      <c r="T77" s="65">
        <v>2</v>
      </c>
      <c r="U77" s="65">
        <v>795086.17325600004</v>
      </c>
      <c r="V77" s="65">
        <v>6294117.5592700001</v>
      </c>
    </row>
    <row r="78" spans="1:22" s="74" customFormat="1" x14ac:dyDescent="0.25">
      <c r="A78" s="73">
        <v>78</v>
      </c>
      <c r="B78" s="73" t="s">
        <v>2536</v>
      </c>
      <c r="C78" s="73" t="s">
        <v>2549</v>
      </c>
      <c r="D78" s="73" t="s">
        <v>2142</v>
      </c>
      <c r="E78" s="73" t="s">
        <v>2550</v>
      </c>
      <c r="F78" s="73" t="s">
        <v>3281</v>
      </c>
      <c r="G78" s="73" t="s">
        <v>2551</v>
      </c>
      <c r="H78" s="73" t="s">
        <v>1773</v>
      </c>
      <c r="I78" s="73" t="s">
        <v>3282</v>
      </c>
      <c r="J78" s="73"/>
      <c r="K78" s="73">
        <v>1</v>
      </c>
      <c r="L78" s="73"/>
      <c r="M78" s="73">
        <v>1</v>
      </c>
      <c r="N78" s="73"/>
      <c r="O78" s="73"/>
      <c r="P78" s="73"/>
      <c r="Q78" s="73"/>
      <c r="R78" s="73" t="s">
        <v>2552</v>
      </c>
      <c r="S78" s="73" t="s">
        <v>2553</v>
      </c>
      <c r="T78" s="73">
        <v>0</v>
      </c>
      <c r="U78" s="73">
        <v>797634.30123800004</v>
      </c>
      <c r="V78" s="73">
        <v>6288189.9527000003</v>
      </c>
    </row>
    <row r="79" spans="1:22" s="68" customFormat="1" hidden="1" x14ac:dyDescent="0.25">
      <c r="A79" s="65">
        <v>79</v>
      </c>
      <c r="B79" s="65" t="s">
        <v>2554</v>
      </c>
      <c r="C79" s="65" t="s">
        <v>2368</v>
      </c>
      <c r="D79" s="65" t="s">
        <v>2142</v>
      </c>
      <c r="E79" s="65" t="s">
        <v>2555</v>
      </c>
      <c r="F79" s="65" t="s">
        <v>2556</v>
      </c>
      <c r="G79" s="65" t="s">
        <v>2371</v>
      </c>
      <c r="H79" s="65" t="s">
        <v>622</v>
      </c>
      <c r="I79" s="65" t="s">
        <v>3246</v>
      </c>
      <c r="J79" s="65">
        <v>1</v>
      </c>
      <c r="K79" s="65"/>
      <c r="L79" s="65"/>
      <c r="M79" s="65"/>
      <c r="N79" s="65"/>
      <c r="O79" s="65"/>
      <c r="P79" s="65"/>
      <c r="Q79" s="65"/>
      <c r="R79" s="65" t="s">
        <v>2557</v>
      </c>
      <c r="S79" s="65"/>
      <c r="T79" s="65">
        <v>0</v>
      </c>
      <c r="U79" s="65">
        <v>786191.55466300005</v>
      </c>
      <c r="V79" s="65">
        <v>6336851.8825899903</v>
      </c>
    </row>
    <row r="80" spans="1:22" s="78" customFormat="1" hidden="1" x14ac:dyDescent="0.25">
      <c r="A80" s="75">
        <v>80</v>
      </c>
      <c r="B80" s="75" t="s">
        <v>2558</v>
      </c>
      <c r="C80" s="75" t="s">
        <v>2368</v>
      </c>
      <c r="D80" s="75" t="s">
        <v>2194</v>
      </c>
      <c r="E80" s="75" t="s">
        <v>2559</v>
      </c>
      <c r="F80" s="75" t="s">
        <v>2560</v>
      </c>
      <c r="G80" s="75" t="s">
        <v>2371</v>
      </c>
      <c r="H80" s="75" t="s">
        <v>622</v>
      </c>
      <c r="I80" s="75" t="s">
        <v>3246</v>
      </c>
      <c r="J80" s="75"/>
      <c r="K80" s="75">
        <v>1</v>
      </c>
      <c r="L80" s="75"/>
      <c r="M80" s="75"/>
      <c r="N80" s="75"/>
      <c r="O80" s="75">
        <v>1</v>
      </c>
      <c r="P80" s="75"/>
      <c r="Q80" s="75"/>
      <c r="R80" s="75" t="s">
        <v>2561</v>
      </c>
      <c r="S80" s="75"/>
      <c r="T80" s="75">
        <v>0</v>
      </c>
      <c r="U80" s="75">
        <v>786230.21817799902</v>
      </c>
      <c r="V80" s="75">
        <v>6337035.4352399902</v>
      </c>
    </row>
    <row r="81" spans="1:22" s="52" customFormat="1" hidden="1" x14ac:dyDescent="0.25">
      <c r="A81" s="49">
        <v>81</v>
      </c>
      <c r="B81" s="49" t="s">
        <v>2562</v>
      </c>
      <c r="C81" s="49" t="s">
        <v>2513</v>
      </c>
      <c r="D81" s="49" t="s">
        <v>2142</v>
      </c>
      <c r="E81" s="49" t="s">
        <v>2563</v>
      </c>
      <c r="F81" s="49" t="s">
        <v>3290</v>
      </c>
      <c r="G81" s="49" t="s">
        <v>2141</v>
      </c>
      <c r="H81" s="49" t="s">
        <v>2564</v>
      </c>
      <c r="I81" s="49" t="s">
        <v>2883</v>
      </c>
      <c r="J81" s="49"/>
      <c r="K81" s="49">
        <v>1</v>
      </c>
      <c r="L81" s="49"/>
      <c r="M81" s="49"/>
      <c r="N81" s="49"/>
      <c r="O81" s="49"/>
      <c r="P81" s="49"/>
      <c r="Q81" s="49">
        <v>1</v>
      </c>
      <c r="R81" s="49" t="s">
        <v>2565</v>
      </c>
      <c r="S81" s="49" t="s">
        <v>2566</v>
      </c>
      <c r="T81" s="49">
        <v>0</v>
      </c>
      <c r="U81" s="49">
        <v>841888.50366699905</v>
      </c>
      <c r="V81" s="49">
        <v>6319379.0131299896</v>
      </c>
    </row>
    <row r="82" spans="1:22" s="74" customFormat="1" hidden="1" x14ac:dyDescent="0.25">
      <c r="A82" s="73">
        <v>82</v>
      </c>
      <c r="B82" s="73" t="s">
        <v>2567</v>
      </c>
      <c r="C82" s="73" t="s">
        <v>2568</v>
      </c>
      <c r="D82" s="73" t="s">
        <v>2142</v>
      </c>
      <c r="E82" s="73" t="s">
        <v>2569</v>
      </c>
      <c r="F82" s="73" t="s">
        <v>2570</v>
      </c>
      <c r="G82" s="73" t="s">
        <v>2571</v>
      </c>
      <c r="H82" s="73" t="s">
        <v>2029</v>
      </c>
      <c r="I82" s="73" t="s">
        <v>3292</v>
      </c>
      <c r="J82" s="73"/>
      <c r="K82" s="73">
        <v>1</v>
      </c>
      <c r="L82" s="73"/>
      <c r="M82" s="73">
        <v>1</v>
      </c>
      <c r="N82" s="73"/>
      <c r="O82" s="73"/>
      <c r="P82" s="73"/>
      <c r="Q82" s="73"/>
      <c r="R82" s="73" t="s">
        <v>2572</v>
      </c>
      <c r="S82" s="73" t="s">
        <v>2573</v>
      </c>
      <c r="T82" s="73">
        <v>4</v>
      </c>
      <c r="U82" s="73">
        <v>834977.55764300004</v>
      </c>
      <c r="V82" s="73">
        <v>6311486.4499899903</v>
      </c>
    </row>
    <row r="83" spans="1:22" s="78" customFormat="1" hidden="1" x14ac:dyDescent="0.25">
      <c r="A83" s="75">
        <v>83</v>
      </c>
      <c r="B83" s="75" t="s">
        <v>2574</v>
      </c>
      <c r="C83" s="75" t="s">
        <v>2471</v>
      </c>
      <c r="D83" s="75" t="s">
        <v>2142</v>
      </c>
      <c r="E83" s="75" t="s">
        <v>2575</v>
      </c>
      <c r="F83" s="75" t="s">
        <v>2576</v>
      </c>
      <c r="G83" s="75" t="s">
        <v>2473</v>
      </c>
      <c r="H83" s="75" t="s">
        <v>2577</v>
      </c>
      <c r="I83" s="75" t="s">
        <v>2876</v>
      </c>
      <c r="J83" s="75"/>
      <c r="K83" s="75">
        <v>1</v>
      </c>
      <c r="L83" s="75"/>
      <c r="M83" s="75"/>
      <c r="N83" s="75"/>
      <c r="O83" s="75">
        <v>1</v>
      </c>
      <c r="P83" s="75"/>
      <c r="Q83" s="75"/>
      <c r="R83" s="75" t="s">
        <v>2578</v>
      </c>
      <c r="S83" s="75" t="s">
        <v>2579</v>
      </c>
      <c r="T83" s="75">
        <v>13</v>
      </c>
      <c r="U83" s="75">
        <v>829742.07161400001</v>
      </c>
      <c r="V83" s="75">
        <v>6341467.6809200002</v>
      </c>
    </row>
    <row r="84" spans="1:22" s="68" customFormat="1" hidden="1" x14ac:dyDescent="0.25">
      <c r="A84" s="65">
        <v>84</v>
      </c>
      <c r="B84" s="65" t="s">
        <v>2580</v>
      </c>
      <c r="C84" s="65" t="s">
        <v>2471</v>
      </c>
      <c r="D84" s="65" t="s">
        <v>2194</v>
      </c>
      <c r="E84" s="65" t="s">
        <v>2581</v>
      </c>
      <c r="F84" s="65" t="s">
        <v>2582</v>
      </c>
      <c r="G84" s="65" t="s">
        <v>2473</v>
      </c>
      <c r="H84" s="65" t="s">
        <v>2577</v>
      </c>
      <c r="I84" s="65" t="s">
        <v>2876</v>
      </c>
      <c r="J84" s="65">
        <v>1</v>
      </c>
      <c r="K84" s="65"/>
      <c r="L84" s="65"/>
      <c r="M84" s="65"/>
      <c r="N84" s="65"/>
      <c r="O84" s="65"/>
      <c r="P84" s="65"/>
      <c r="Q84" s="65"/>
      <c r="R84" s="65" t="s">
        <v>2583</v>
      </c>
      <c r="S84" s="65"/>
      <c r="T84" s="65">
        <v>0</v>
      </c>
      <c r="U84" s="65">
        <v>829387.27864799905</v>
      </c>
      <c r="V84" s="65">
        <v>6341701.6007099897</v>
      </c>
    </row>
    <row r="85" spans="1:22" s="68" customFormat="1" hidden="1" x14ac:dyDescent="0.25">
      <c r="A85" s="65">
        <v>85</v>
      </c>
      <c r="B85" s="65" t="s">
        <v>2584</v>
      </c>
      <c r="C85" s="65" t="s">
        <v>2506</v>
      </c>
      <c r="D85" s="65" t="s">
        <v>2142</v>
      </c>
      <c r="E85" s="65" t="s">
        <v>2585</v>
      </c>
      <c r="F85" s="65" t="s">
        <v>2586</v>
      </c>
      <c r="G85" s="65" t="s">
        <v>2509</v>
      </c>
      <c r="H85" s="65" t="s">
        <v>1767</v>
      </c>
      <c r="I85" s="65" t="s">
        <v>2883</v>
      </c>
      <c r="J85" s="65">
        <v>1</v>
      </c>
      <c r="K85" s="65"/>
      <c r="L85" s="65"/>
      <c r="M85" s="65"/>
      <c r="N85" s="65"/>
      <c r="O85" s="65"/>
      <c r="P85" s="65"/>
      <c r="Q85" s="65"/>
      <c r="R85" s="65" t="s">
        <v>2587</v>
      </c>
      <c r="S85" s="65"/>
      <c r="T85" s="65">
        <v>0</v>
      </c>
      <c r="U85" s="65">
        <v>832056.85553099902</v>
      </c>
      <c r="V85" s="65">
        <v>6302297.1896500001</v>
      </c>
    </row>
    <row r="86" spans="1:22" s="74" customFormat="1" hidden="1" x14ac:dyDescent="0.25">
      <c r="A86" s="73">
        <v>86</v>
      </c>
      <c r="B86" s="73" t="s">
        <v>2588</v>
      </c>
      <c r="C86" s="73" t="s">
        <v>2506</v>
      </c>
      <c r="D86" s="73" t="s">
        <v>2142</v>
      </c>
      <c r="E86" s="73" t="s">
        <v>2589</v>
      </c>
      <c r="F86" s="73" t="s">
        <v>3307</v>
      </c>
      <c r="G86" s="73" t="s">
        <v>2509</v>
      </c>
      <c r="H86" s="73" t="s">
        <v>1767</v>
      </c>
      <c r="I86" s="73" t="s">
        <v>2883</v>
      </c>
      <c r="J86" s="73"/>
      <c r="K86" s="73">
        <v>1</v>
      </c>
      <c r="L86" s="73"/>
      <c r="M86" s="73">
        <v>1</v>
      </c>
      <c r="N86" s="73"/>
      <c r="O86" s="73"/>
      <c r="P86" s="73"/>
      <c r="Q86" s="73"/>
      <c r="R86" s="73" t="s">
        <v>2590</v>
      </c>
      <c r="S86" s="73"/>
      <c r="T86" s="73">
        <v>0</v>
      </c>
      <c r="U86" s="73">
        <v>832462.31564699905</v>
      </c>
      <c r="V86" s="73">
        <v>6302403.5001999903</v>
      </c>
    </row>
    <row r="87" spans="1:22" s="103" customFormat="1" hidden="1" x14ac:dyDescent="0.25">
      <c r="A87" s="102">
        <v>87</v>
      </c>
      <c r="B87" s="102" t="s">
        <v>2591</v>
      </c>
      <c r="C87" s="102" t="s">
        <v>2506</v>
      </c>
      <c r="D87" s="102" t="s">
        <v>2194</v>
      </c>
      <c r="E87" s="102" t="s">
        <v>2592</v>
      </c>
      <c r="F87" s="102" t="s">
        <v>2593</v>
      </c>
      <c r="G87" s="102" t="s">
        <v>2594</v>
      </c>
      <c r="H87" s="102" t="s">
        <v>2595</v>
      </c>
      <c r="I87" s="102" t="s">
        <v>3555</v>
      </c>
      <c r="J87" s="102">
        <v>0</v>
      </c>
      <c r="K87" s="102"/>
      <c r="L87" s="102"/>
      <c r="M87" s="102"/>
      <c r="N87" s="102"/>
      <c r="O87" s="102"/>
      <c r="P87" s="102"/>
      <c r="Q87" s="102"/>
      <c r="R87" s="102" t="s">
        <v>2596</v>
      </c>
      <c r="S87" s="102"/>
      <c r="T87" s="102">
        <v>0</v>
      </c>
      <c r="U87" s="102">
        <v>833556.88046999904</v>
      </c>
      <c r="V87" s="102">
        <v>6301739.6277499897</v>
      </c>
    </row>
    <row r="88" spans="1:22" s="68" customFormat="1" x14ac:dyDescent="0.25">
      <c r="A88" s="65">
        <v>88</v>
      </c>
      <c r="B88" s="65" t="s">
        <v>2597</v>
      </c>
      <c r="C88" s="65" t="s">
        <v>2598</v>
      </c>
      <c r="D88" s="65" t="s">
        <v>2142</v>
      </c>
      <c r="E88" s="65" t="s">
        <v>2599</v>
      </c>
      <c r="F88" s="65" t="s">
        <v>2600</v>
      </c>
      <c r="G88" s="65" t="s">
        <v>2601</v>
      </c>
      <c r="H88" s="65" t="s">
        <v>1676</v>
      </c>
      <c r="I88" s="65" t="s">
        <v>2869</v>
      </c>
      <c r="J88" s="65">
        <v>1</v>
      </c>
      <c r="K88" s="65"/>
      <c r="L88" s="65"/>
      <c r="M88" s="65"/>
      <c r="N88" s="65"/>
      <c r="O88" s="65"/>
      <c r="P88" s="65"/>
      <c r="Q88" s="65"/>
      <c r="R88" s="65" t="s">
        <v>2602</v>
      </c>
      <c r="S88" s="65"/>
      <c r="T88" s="65">
        <v>0</v>
      </c>
      <c r="U88" s="65">
        <v>806637.32993200002</v>
      </c>
      <c r="V88" s="65">
        <v>6291932.1538599897</v>
      </c>
    </row>
    <row r="89" spans="1:22" s="68" customFormat="1" x14ac:dyDescent="0.25">
      <c r="A89" s="65">
        <v>89</v>
      </c>
      <c r="B89" s="65" t="s">
        <v>2603</v>
      </c>
      <c r="C89" s="65" t="s">
        <v>2604</v>
      </c>
      <c r="D89" s="65" t="s">
        <v>2142</v>
      </c>
      <c r="E89" s="65" t="s">
        <v>2605</v>
      </c>
      <c r="F89" s="65" t="s">
        <v>2606</v>
      </c>
      <c r="G89" s="65" t="s">
        <v>2607</v>
      </c>
      <c r="H89" s="65" t="s">
        <v>1742</v>
      </c>
      <c r="I89" s="65" t="s">
        <v>3311</v>
      </c>
      <c r="J89" s="65">
        <v>1</v>
      </c>
      <c r="K89" s="65"/>
      <c r="L89" s="65"/>
      <c r="M89" s="65"/>
      <c r="N89" s="65"/>
      <c r="O89" s="65"/>
      <c r="P89" s="65"/>
      <c r="Q89" s="65"/>
      <c r="R89" s="65" t="s">
        <v>2608</v>
      </c>
      <c r="S89" s="65"/>
      <c r="T89" s="65">
        <v>4</v>
      </c>
      <c r="U89" s="65">
        <v>821890.08692899905</v>
      </c>
      <c r="V89" s="65">
        <v>6296084.2273199903</v>
      </c>
    </row>
    <row r="90" spans="1:22" s="63" customFormat="1" x14ac:dyDescent="0.25">
      <c r="A90" s="62">
        <v>90</v>
      </c>
      <c r="B90" s="62" t="s">
        <v>2609</v>
      </c>
      <c r="C90" s="62" t="s">
        <v>2610</v>
      </c>
      <c r="D90" s="62" t="s">
        <v>2142</v>
      </c>
      <c r="E90" s="62" t="s">
        <v>2611</v>
      </c>
      <c r="F90" s="62" t="s">
        <v>3312</v>
      </c>
      <c r="G90" s="62" t="s">
        <v>2612</v>
      </c>
      <c r="H90" s="62" t="s">
        <v>1706</v>
      </c>
      <c r="I90" s="62" t="s">
        <v>2869</v>
      </c>
      <c r="J90" s="62"/>
      <c r="K90" s="62">
        <v>1</v>
      </c>
      <c r="L90" s="62"/>
      <c r="M90" s="62"/>
      <c r="N90" s="62">
        <v>1</v>
      </c>
      <c r="O90" s="62"/>
      <c r="P90" s="62"/>
      <c r="Q90" s="62"/>
      <c r="R90" s="62" t="s">
        <v>2613</v>
      </c>
      <c r="S90" s="62"/>
      <c r="T90" s="62">
        <v>2</v>
      </c>
      <c r="U90" s="62">
        <v>803502.12812000001</v>
      </c>
      <c r="V90" s="62">
        <v>6297130.4879099904</v>
      </c>
    </row>
    <row r="91" spans="1:22" s="74" customFormat="1" hidden="1" x14ac:dyDescent="0.25">
      <c r="A91" s="73">
        <v>91</v>
      </c>
      <c r="B91" s="73" t="s">
        <v>2614</v>
      </c>
      <c r="C91" s="73" t="s">
        <v>2500</v>
      </c>
      <c r="D91" s="73" t="s">
        <v>2142</v>
      </c>
      <c r="E91" s="73" t="s">
        <v>2615</v>
      </c>
      <c r="F91" s="73" t="s">
        <v>3315</v>
      </c>
      <c r="G91" s="73" t="s">
        <v>2502</v>
      </c>
      <c r="H91" s="73" t="s">
        <v>838</v>
      </c>
      <c r="I91" s="73" t="s">
        <v>2876</v>
      </c>
      <c r="J91" s="73"/>
      <c r="K91" s="73">
        <v>1</v>
      </c>
      <c r="L91" s="73"/>
      <c r="M91" s="73">
        <v>1</v>
      </c>
      <c r="N91" s="73"/>
      <c r="O91" s="73"/>
      <c r="P91" s="73"/>
      <c r="Q91" s="73"/>
      <c r="R91" s="73" t="s">
        <v>2616</v>
      </c>
      <c r="S91" s="73" t="s">
        <v>2617</v>
      </c>
      <c r="T91" s="73">
        <v>0</v>
      </c>
      <c r="U91" s="73">
        <v>787114.71511400002</v>
      </c>
      <c r="V91" s="73">
        <v>6355593.7084900001</v>
      </c>
    </row>
    <row r="92" spans="1:22" s="68" customFormat="1" hidden="1" x14ac:dyDescent="0.25">
      <c r="A92" s="65">
        <v>92</v>
      </c>
      <c r="B92" s="65" t="s">
        <v>2618</v>
      </c>
      <c r="C92" s="65" t="s">
        <v>2619</v>
      </c>
      <c r="D92" s="65" t="s">
        <v>2142</v>
      </c>
      <c r="E92" s="65" t="s">
        <v>2620</v>
      </c>
      <c r="F92" s="65" t="s">
        <v>2621</v>
      </c>
      <c r="G92" s="65" t="s">
        <v>2280</v>
      </c>
      <c r="H92" s="65" t="s">
        <v>2622</v>
      </c>
      <c r="I92" s="65" t="s">
        <v>3246</v>
      </c>
      <c r="J92" s="65">
        <v>1</v>
      </c>
      <c r="K92" s="65"/>
      <c r="L92" s="65"/>
      <c r="M92" s="65"/>
      <c r="N92" s="65"/>
      <c r="O92" s="65"/>
      <c r="P92" s="65"/>
      <c r="Q92" s="65"/>
      <c r="R92" s="65" t="s">
        <v>2623</v>
      </c>
      <c r="S92" s="65"/>
      <c r="T92" s="65">
        <v>0</v>
      </c>
      <c r="U92" s="65">
        <v>801482.11900599895</v>
      </c>
      <c r="V92" s="65">
        <v>6314861.6574200001</v>
      </c>
    </row>
    <row r="93" spans="1:22" s="74" customFormat="1" x14ac:dyDescent="0.25">
      <c r="A93" s="73">
        <v>93</v>
      </c>
      <c r="B93" s="73" t="s">
        <v>2624</v>
      </c>
      <c r="C93" s="73" t="s">
        <v>2625</v>
      </c>
      <c r="D93" s="73" t="s">
        <v>2142</v>
      </c>
      <c r="E93" s="73" t="s">
        <v>2626</v>
      </c>
      <c r="F93" s="73" t="s">
        <v>3336</v>
      </c>
      <c r="G93" s="73" t="s">
        <v>2627</v>
      </c>
      <c r="H93" s="73" t="s">
        <v>1841</v>
      </c>
      <c r="I93" s="73" t="s">
        <v>2869</v>
      </c>
      <c r="J93" s="73"/>
      <c r="K93" s="73">
        <v>1</v>
      </c>
      <c r="L93" s="73"/>
      <c r="M93" s="73">
        <v>1</v>
      </c>
      <c r="N93" s="73"/>
      <c r="O93" s="73"/>
      <c r="P93" s="73"/>
      <c r="Q93" s="73"/>
      <c r="R93" s="73" t="s">
        <v>2628</v>
      </c>
      <c r="S93" s="73"/>
      <c r="T93" s="73">
        <v>0</v>
      </c>
      <c r="U93" s="73">
        <v>796084.54942799895</v>
      </c>
      <c r="V93" s="73">
        <v>6299294.5009000003</v>
      </c>
    </row>
    <row r="94" spans="1:22" s="68" customFormat="1" x14ac:dyDescent="0.25">
      <c r="A94" s="65">
        <v>94</v>
      </c>
      <c r="B94" s="65" t="s">
        <v>2629</v>
      </c>
      <c r="C94" s="65" t="s">
        <v>2630</v>
      </c>
      <c r="D94" s="65" t="s">
        <v>2142</v>
      </c>
      <c r="E94" s="65" t="s">
        <v>2631</v>
      </c>
      <c r="F94" s="65" t="s">
        <v>3364</v>
      </c>
      <c r="G94" s="65" t="s">
        <v>2632</v>
      </c>
      <c r="H94" s="65" t="s">
        <v>2633</v>
      </c>
      <c r="I94" s="65" t="s">
        <v>3282</v>
      </c>
      <c r="J94" s="65">
        <v>1</v>
      </c>
      <c r="K94" s="65"/>
      <c r="L94" s="65"/>
      <c r="M94" s="65"/>
      <c r="N94" s="65"/>
      <c r="O94" s="65"/>
      <c r="P94" s="65"/>
      <c r="Q94" s="65"/>
      <c r="R94" s="65" t="s">
        <v>2634</v>
      </c>
      <c r="S94" s="65" t="s">
        <v>2635</v>
      </c>
      <c r="T94" s="65">
        <v>0</v>
      </c>
      <c r="U94" s="65">
        <v>794549.19723299902</v>
      </c>
      <c r="V94" s="65">
        <v>6292224.6969600003</v>
      </c>
    </row>
    <row r="95" spans="1:22" s="68" customFormat="1" x14ac:dyDescent="0.25">
      <c r="A95" s="65">
        <v>95</v>
      </c>
      <c r="B95" s="65" t="s">
        <v>2636</v>
      </c>
      <c r="C95" s="65" t="s">
        <v>2637</v>
      </c>
      <c r="D95" s="65" t="s">
        <v>2142</v>
      </c>
      <c r="E95" s="65" t="s">
        <v>2638</v>
      </c>
      <c r="F95" s="65" t="s">
        <v>3363</v>
      </c>
      <c r="G95" s="65" t="s">
        <v>2639</v>
      </c>
      <c r="H95" s="65" t="s">
        <v>1816</v>
      </c>
      <c r="I95" s="65" t="s">
        <v>2869</v>
      </c>
      <c r="J95" s="65">
        <v>1</v>
      </c>
      <c r="K95" s="65"/>
      <c r="L95" s="65"/>
      <c r="M95" s="65"/>
      <c r="N95" s="65"/>
      <c r="O95" s="65"/>
      <c r="P95" s="65"/>
      <c r="Q95" s="65"/>
      <c r="R95" s="65" t="s">
        <v>2640</v>
      </c>
      <c r="S95" s="65" t="s">
        <v>2641</v>
      </c>
      <c r="T95" s="65">
        <v>4</v>
      </c>
      <c r="U95" s="65">
        <v>814736.48895599903</v>
      </c>
      <c r="V95" s="65">
        <v>6297872.4660200002</v>
      </c>
    </row>
    <row r="96" spans="1:22" s="68" customFormat="1" x14ac:dyDescent="0.25">
      <c r="A96" s="65">
        <v>96</v>
      </c>
      <c r="B96" s="65" t="s">
        <v>2642</v>
      </c>
      <c r="C96" s="65" t="s">
        <v>2639</v>
      </c>
      <c r="D96" s="65" t="s">
        <v>2142</v>
      </c>
      <c r="E96" s="65" t="s">
        <v>2643</v>
      </c>
      <c r="F96" s="65" t="s">
        <v>3372</v>
      </c>
      <c r="G96" s="65" t="s">
        <v>2644</v>
      </c>
      <c r="H96" s="65" t="s">
        <v>1811</v>
      </c>
      <c r="I96" s="65" t="s">
        <v>2869</v>
      </c>
      <c r="J96" s="65">
        <v>1</v>
      </c>
      <c r="K96" s="65"/>
      <c r="L96" s="65"/>
      <c r="M96" s="65"/>
      <c r="N96" s="65"/>
      <c r="O96" s="65"/>
      <c r="P96" s="65"/>
      <c r="Q96" s="65"/>
      <c r="R96" s="65" t="s">
        <v>2645</v>
      </c>
      <c r="S96" s="65" t="s">
        <v>2646</v>
      </c>
      <c r="T96" s="65">
        <v>0</v>
      </c>
      <c r="U96" s="65">
        <v>808653.996316</v>
      </c>
      <c r="V96" s="65">
        <v>6293085.9589600004</v>
      </c>
    </row>
    <row r="97" spans="1:22" s="63" customFormat="1" x14ac:dyDescent="0.25">
      <c r="A97" s="62">
        <v>97</v>
      </c>
      <c r="B97" s="62" t="s">
        <v>2580</v>
      </c>
      <c r="C97" s="62" t="s">
        <v>2610</v>
      </c>
      <c r="D97" s="62" t="s">
        <v>2647</v>
      </c>
      <c r="E97" s="62" t="s">
        <v>2648</v>
      </c>
      <c r="F97" s="62" t="s">
        <v>2649</v>
      </c>
      <c r="G97" s="62" t="s">
        <v>2612</v>
      </c>
      <c r="H97" s="62" t="s">
        <v>1706</v>
      </c>
      <c r="I97" s="62" t="s">
        <v>2869</v>
      </c>
      <c r="J97" s="62"/>
      <c r="K97" s="62">
        <v>1</v>
      </c>
      <c r="L97" s="62"/>
      <c r="M97" s="62"/>
      <c r="N97" s="62">
        <v>1</v>
      </c>
      <c r="O97" s="62"/>
      <c r="P97" s="62"/>
      <c r="Q97" s="62"/>
      <c r="R97" s="62" t="s">
        <v>2650</v>
      </c>
      <c r="S97" s="62"/>
      <c r="T97" s="62">
        <v>0</v>
      </c>
      <c r="U97" s="62">
        <v>803600.53591199894</v>
      </c>
      <c r="V97" s="62">
        <v>6297720.6416300004</v>
      </c>
    </row>
    <row r="98" spans="1:22" s="68" customFormat="1" hidden="1" x14ac:dyDescent="0.25">
      <c r="A98" s="65">
        <v>98</v>
      </c>
      <c r="B98" s="65" t="s">
        <v>2567</v>
      </c>
      <c r="C98" s="65" t="s">
        <v>2414</v>
      </c>
      <c r="D98" s="65" t="s">
        <v>2647</v>
      </c>
      <c r="E98" s="65" t="s">
        <v>2651</v>
      </c>
      <c r="F98" s="65" t="s">
        <v>2652</v>
      </c>
      <c r="G98" s="65" t="s">
        <v>2417</v>
      </c>
      <c r="H98" s="65" t="s">
        <v>542</v>
      </c>
      <c r="I98" s="65" t="s">
        <v>2876</v>
      </c>
      <c r="J98" s="65">
        <v>1</v>
      </c>
      <c r="K98" s="65"/>
      <c r="L98" s="65"/>
      <c r="M98" s="65"/>
      <c r="N98" s="65"/>
      <c r="O98" s="65"/>
      <c r="P98" s="65"/>
      <c r="Q98" s="65"/>
      <c r="R98" s="65" t="s">
        <v>2653</v>
      </c>
      <c r="S98" s="65"/>
      <c r="T98" s="65">
        <v>0</v>
      </c>
      <c r="U98" s="65">
        <v>806927.13377199904</v>
      </c>
      <c r="V98" s="65">
        <v>6356200.4214099897</v>
      </c>
    </row>
    <row r="99" spans="1:22" s="68" customFormat="1" hidden="1" x14ac:dyDescent="0.25">
      <c r="A99" s="65">
        <v>99</v>
      </c>
      <c r="B99" s="65" t="s">
        <v>2618</v>
      </c>
      <c r="C99" s="65" t="s">
        <v>2214</v>
      </c>
      <c r="D99" s="65" t="s">
        <v>2647</v>
      </c>
      <c r="E99" s="65" t="s">
        <v>2654</v>
      </c>
      <c r="F99" s="65" t="s">
        <v>3447</v>
      </c>
      <c r="G99" s="65" t="s">
        <v>2217</v>
      </c>
      <c r="H99" s="65" t="s">
        <v>2218</v>
      </c>
      <c r="I99" s="65" t="s">
        <v>3446</v>
      </c>
      <c r="J99" s="65">
        <v>1</v>
      </c>
      <c r="K99" s="65"/>
      <c r="L99" s="65"/>
      <c r="M99" s="65"/>
      <c r="N99" s="65"/>
      <c r="O99" s="65"/>
      <c r="P99" s="65"/>
      <c r="Q99" s="65"/>
      <c r="R99" s="65" t="s">
        <v>2655</v>
      </c>
      <c r="S99" s="65" t="s">
        <v>2656</v>
      </c>
      <c r="T99" s="65">
        <v>0</v>
      </c>
      <c r="U99" s="65">
        <v>831124.92203300004</v>
      </c>
      <c r="V99" s="65">
        <v>6350813.9313399903</v>
      </c>
    </row>
    <row r="100" spans="1:22" s="68" customFormat="1" x14ac:dyDescent="0.25">
      <c r="A100" s="65">
        <v>100</v>
      </c>
      <c r="B100" s="65" t="s">
        <v>2588</v>
      </c>
      <c r="C100" s="65" t="s">
        <v>2657</v>
      </c>
      <c r="D100" s="65" t="s">
        <v>2647</v>
      </c>
      <c r="E100" s="65" t="s">
        <v>2658</v>
      </c>
      <c r="F100" s="65" t="s">
        <v>2659</v>
      </c>
      <c r="G100" s="65" t="s">
        <v>2354</v>
      </c>
      <c r="H100" s="65" t="s">
        <v>1687</v>
      </c>
      <c r="I100" s="65" t="s">
        <v>2869</v>
      </c>
      <c r="J100" s="65">
        <v>1</v>
      </c>
      <c r="K100" s="65"/>
      <c r="L100" s="65"/>
      <c r="M100" s="65"/>
      <c r="N100" s="65"/>
      <c r="O100" s="65"/>
      <c r="P100" s="65"/>
      <c r="Q100" s="65"/>
      <c r="R100" s="65" t="s">
        <v>2660</v>
      </c>
      <c r="S100" s="65" t="s">
        <v>2661</v>
      </c>
      <c r="T100" s="65">
        <v>0</v>
      </c>
      <c r="U100" s="65">
        <v>815612.26676000003</v>
      </c>
      <c r="V100" s="65">
        <v>6300283.2605699897</v>
      </c>
    </row>
    <row r="101" spans="1:22" s="63" customFormat="1" hidden="1" x14ac:dyDescent="0.25">
      <c r="A101" s="62">
        <v>101</v>
      </c>
      <c r="B101" s="62" t="s">
        <v>2176</v>
      </c>
      <c r="C101" s="62" t="s">
        <v>2177</v>
      </c>
      <c r="D101" s="62" t="s">
        <v>2647</v>
      </c>
      <c r="E101" s="62" t="s">
        <v>2662</v>
      </c>
      <c r="F101" s="62" t="s">
        <v>2663</v>
      </c>
      <c r="G101" s="62" t="s">
        <v>2179</v>
      </c>
      <c r="H101" s="62" t="s">
        <v>1316</v>
      </c>
      <c r="I101" s="62" t="s">
        <v>3292</v>
      </c>
      <c r="J101" s="62"/>
      <c r="K101" s="62">
        <v>1</v>
      </c>
      <c r="L101" s="62"/>
      <c r="M101" s="62"/>
      <c r="N101" s="62">
        <v>1</v>
      </c>
      <c r="O101" s="62"/>
      <c r="P101" s="62"/>
      <c r="Q101" s="62"/>
      <c r="R101" s="62" t="s">
        <v>2664</v>
      </c>
      <c r="S101" s="62"/>
      <c r="T101" s="62">
        <v>0</v>
      </c>
      <c r="U101" s="62">
        <v>828636.81437100004</v>
      </c>
      <c r="V101" s="62">
        <v>6309548.1340899896</v>
      </c>
    </row>
    <row r="102" spans="1:22" s="63" customFormat="1" x14ac:dyDescent="0.25">
      <c r="A102" s="62">
        <v>102</v>
      </c>
      <c r="B102" s="62" t="s">
        <v>2170</v>
      </c>
      <c r="C102" s="62" t="s">
        <v>2159</v>
      </c>
      <c r="D102" s="62" t="s">
        <v>2647</v>
      </c>
      <c r="E102" s="62" t="s">
        <v>2665</v>
      </c>
      <c r="F102" s="62" t="s">
        <v>3400</v>
      </c>
      <c r="G102" s="62" t="s">
        <v>2162</v>
      </c>
      <c r="H102" s="62" t="s">
        <v>1358</v>
      </c>
      <c r="I102" s="62" t="s">
        <v>2869</v>
      </c>
      <c r="J102" s="62"/>
      <c r="K102" s="62">
        <v>1</v>
      </c>
      <c r="L102" s="62"/>
      <c r="M102" s="62"/>
      <c r="N102" s="62">
        <v>1</v>
      </c>
      <c r="O102" s="62"/>
      <c r="P102" s="62"/>
      <c r="Q102" s="62"/>
      <c r="R102" s="62" t="s">
        <v>2666</v>
      </c>
      <c r="S102" s="62" t="s">
        <v>2667</v>
      </c>
      <c r="T102" s="62">
        <v>0</v>
      </c>
      <c r="U102" s="62">
        <v>816107.61178599903</v>
      </c>
      <c r="V102" s="62">
        <v>6308988.3318699896</v>
      </c>
    </row>
    <row r="103" spans="1:22" s="63" customFormat="1" hidden="1" x14ac:dyDescent="0.25">
      <c r="A103" s="62">
        <v>103</v>
      </c>
      <c r="B103" s="62" t="s">
        <v>2182</v>
      </c>
      <c r="C103" s="62" t="s">
        <v>2241</v>
      </c>
      <c r="D103" s="62" t="s">
        <v>2647</v>
      </c>
      <c r="E103" s="62" t="s">
        <v>2668</v>
      </c>
      <c r="F103" s="62" t="s">
        <v>2669</v>
      </c>
      <c r="G103" s="62" t="s">
        <v>2230</v>
      </c>
      <c r="H103" s="62" t="s">
        <v>953</v>
      </c>
      <c r="I103" s="62" t="s">
        <v>3246</v>
      </c>
      <c r="J103" s="62"/>
      <c r="K103" s="62">
        <v>1</v>
      </c>
      <c r="L103" s="62"/>
      <c r="M103" s="62"/>
      <c r="N103" s="62">
        <v>1</v>
      </c>
      <c r="O103" s="62"/>
      <c r="P103" s="62"/>
      <c r="Q103" s="62"/>
      <c r="R103" s="62" t="s">
        <v>2670</v>
      </c>
      <c r="S103" s="62" t="s">
        <v>2671</v>
      </c>
      <c r="T103" s="62">
        <v>0</v>
      </c>
      <c r="U103" s="62">
        <v>825790.07930800004</v>
      </c>
      <c r="V103" s="62">
        <v>6316764.9894500002</v>
      </c>
    </row>
    <row r="104" spans="1:22" s="68" customFormat="1" hidden="1" x14ac:dyDescent="0.25">
      <c r="A104" s="65">
        <v>104</v>
      </c>
      <c r="B104" s="65" t="s">
        <v>2562</v>
      </c>
      <c r="C104" s="65" t="s">
        <v>2471</v>
      </c>
      <c r="D104" s="65" t="s">
        <v>2647</v>
      </c>
      <c r="E104" s="65" t="s">
        <v>2672</v>
      </c>
      <c r="F104" s="65" t="s">
        <v>2673</v>
      </c>
      <c r="G104" s="65" t="s">
        <v>2473</v>
      </c>
      <c r="H104" s="65" t="s">
        <v>2577</v>
      </c>
      <c r="I104" s="65" t="s">
        <v>2876</v>
      </c>
      <c r="J104" s="65">
        <v>1</v>
      </c>
      <c r="K104" s="65"/>
      <c r="L104" s="65"/>
      <c r="M104" s="65"/>
      <c r="N104" s="65"/>
      <c r="O104" s="65"/>
      <c r="P104" s="65"/>
      <c r="Q104" s="65"/>
      <c r="R104" s="65" t="s">
        <v>2674</v>
      </c>
      <c r="S104" s="65"/>
      <c r="T104" s="65">
        <v>0</v>
      </c>
      <c r="U104" s="65">
        <v>829029.84600300004</v>
      </c>
      <c r="V104" s="65">
        <v>6342125.5821399903</v>
      </c>
    </row>
    <row r="105" spans="1:22" s="68" customFormat="1" hidden="1" x14ac:dyDescent="0.25">
      <c r="A105" s="65">
        <v>105</v>
      </c>
      <c r="B105" s="65" t="s">
        <v>2229</v>
      </c>
      <c r="C105" s="65" t="s">
        <v>2322</v>
      </c>
      <c r="D105" s="65" t="s">
        <v>2647</v>
      </c>
      <c r="E105" s="65" t="s">
        <v>2675</v>
      </c>
      <c r="F105" s="65" t="s">
        <v>2676</v>
      </c>
      <c r="G105" s="65" t="s">
        <v>2307</v>
      </c>
      <c r="H105" s="65" t="s">
        <v>1032</v>
      </c>
      <c r="I105" s="65" t="s">
        <v>3246</v>
      </c>
      <c r="J105" s="65">
        <v>1</v>
      </c>
      <c r="K105" s="65"/>
      <c r="L105" s="65"/>
      <c r="M105" s="65"/>
      <c r="N105" s="65"/>
      <c r="O105" s="65"/>
      <c r="P105" s="65"/>
      <c r="Q105" s="65"/>
      <c r="R105" s="65" t="s">
        <v>2677</v>
      </c>
      <c r="S105" s="65" t="s">
        <v>2678</v>
      </c>
      <c r="T105" s="65">
        <v>0</v>
      </c>
      <c r="U105" s="65">
        <v>813053.13364999904</v>
      </c>
      <c r="V105" s="65">
        <v>6324358.6410699897</v>
      </c>
    </row>
    <row r="106" spans="1:22" s="68" customFormat="1" hidden="1" x14ac:dyDescent="0.25">
      <c r="A106" s="65">
        <v>106</v>
      </c>
      <c r="B106" s="65" t="s">
        <v>2147</v>
      </c>
      <c r="C106" s="65" t="s">
        <v>2148</v>
      </c>
      <c r="D106" s="65" t="s">
        <v>2647</v>
      </c>
      <c r="E106" s="65" t="s">
        <v>2679</v>
      </c>
      <c r="F106" s="65" t="s">
        <v>2680</v>
      </c>
      <c r="G106" s="65" t="s">
        <v>2149</v>
      </c>
      <c r="H106" s="65" t="s">
        <v>2681</v>
      </c>
      <c r="I106" s="65" t="s">
        <v>2876</v>
      </c>
      <c r="J106" s="65">
        <v>1</v>
      </c>
      <c r="K106" s="65"/>
      <c r="L106" s="65"/>
      <c r="M106" s="65"/>
      <c r="N106" s="65"/>
      <c r="O106" s="65"/>
      <c r="P106" s="65"/>
      <c r="Q106" s="65"/>
      <c r="R106" s="65" t="s">
        <v>2682</v>
      </c>
      <c r="S106" s="65" t="s">
        <v>2683</v>
      </c>
      <c r="T106" s="65">
        <v>0</v>
      </c>
      <c r="U106" s="65">
        <v>832357.64077699895</v>
      </c>
      <c r="V106" s="65">
        <v>6335171.9203000003</v>
      </c>
    </row>
    <row r="107" spans="1:22" s="63" customFormat="1" hidden="1" x14ac:dyDescent="0.25">
      <c r="A107" s="62">
        <v>107</v>
      </c>
      <c r="B107" s="62" t="s">
        <v>2597</v>
      </c>
      <c r="C107" s="62" t="s">
        <v>2227</v>
      </c>
      <c r="D107" s="62" t="s">
        <v>2647</v>
      </c>
      <c r="E107" s="62" t="s">
        <v>2684</v>
      </c>
      <c r="F107" s="62" t="s">
        <v>2685</v>
      </c>
      <c r="G107" s="62" t="s">
        <v>2686</v>
      </c>
      <c r="H107" s="62" t="s">
        <v>670</v>
      </c>
      <c r="I107" s="62" t="s">
        <v>2876</v>
      </c>
      <c r="J107" s="62"/>
      <c r="K107" s="62">
        <v>1</v>
      </c>
      <c r="L107" s="62"/>
      <c r="M107" s="62"/>
      <c r="N107" s="62">
        <v>1</v>
      </c>
      <c r="O107" s="62"/>
      <c r="P107" s="62"/>
      <c r="Q107" s="62"/>
      <c r="R107" s="62" t="s">
        <v>2687</v>
      </c>
      <c r="S107" s="62"/>
      <c r="T107" s="62">
        <v>0</v>
      </c>
      <c r="U107" s="62">
        <v>818671.01064899901</v>
      </c>
      <c r="V107" s="62">
        <v>6347754.6007500002</v>
      </c>
    </row>
    <row r="108" spans="1:22" s="68" customFormat="1" hidden="1" x14ac:dyDescent="0.25">
      <c r="A108" s="65">
        <v>108</v>
      </c>
      <c r="B108" s="65" t="s">
        <v>2164</v>
      </c>
      <c r="C108" s="65" t="s">
        <v>2688</v>
      </c>
      <c r="D108" s="65" t="s">
        <v>2647</v>
      </c>
      <c r="E108" s="65" t="s">
        <v>2689</v>
      </c>
      <c r="F108" s="65" t="s">
        <v>2690</v>
      </c>
      <c r="G108" s="65" t="s">
        <v>2691</v>
      </c>
      <c r="H108" s="65" t="s">
        <v>525</v>
      </c>
      <c r="I108" s="65" t="s">
        <v>2876</v>
      </c>
      <c r="J108" s="65">
        <v>1</v>
      </c>
      <c r="K108" s="65"/>
      <c r="L108" s="65"/>
      <c r="M108" s="65"/>
      <c r="N108" s="65"/>
      <c r="O108" s="65"/>
      <c r="P108" s="65"/>
      <c r="Q108" s="65"/>
      <c r="R108" s="65" t="s">
        <v>2692</v>
      </c>
      <c r="S108" s="65"/>
      <c r="T108" s="65">
        <v>0</v>
      </c>
      <c r="U108" s="65">
        <v>812073.97493499902</v>
      </c>
      <c r="V108" s="65">
        <v>6338268.4081399897</v>
      </c>
    </row>
    <row r="109" spans="1:22" s="68" customFormat="1" hidden="1" x14ac:dyDescent="0.25">
      <c r="A109" s="65">
        <v>109</v>
      </c>
      <c r="B109" s="65" t="s">
        <v>2187</v>
      </c>
      <c r="C109" s="65" t="s">
        <v>2247</v>
      </c>
      <c r="D109" s="65" t="s">
        <v>2647</v>
      </c>
      <c r="E109" s="65" t="s">
        <v>2693</v>
      </c>
      <c r="F109" s="65" t="s">
        <v>2694</v>
      </c>
      <c r="G109" s="65" t="s">
        <v>2149</v>
      </c>
      <c r="H109" s="65" t="s">
        <v>2251</v>
      </c>
      <c r="I109" s="65" t="s">
        <v>2883</v>
      </c>
      <c r="J109" s="65">
        <v>1</v>
      </c>
      <c r="K109" s="65"/>
      <c r="L109" s="65"/>
      <c r="M109" s="65"/>
      <c r="N109" s="65"/>
      <c r="O109" s="65"/>
      <c r="P109" s="65"/>
      <c r="Q109" s="65"/>
      <c r="R109" s="65" t="s">
        <v>2695</v>
      </c>
      <c r="S109" s="65"/>
      <c r="T109" s="65">
        <v>0</v>
      </c>
      <c r="U109" s="65">
        <v>834717.87287099904</v>
      </c>
      <c r="V109" s="65">
        <v>6321195.1197699904</v>
      </c>
    </row>
    <row r="110" spans="1:22" s="52" customFormat="1" hidden="1" x14ac:dyDescent="0.25">
      <c r="A110" s="49">
        <v>110</v>
      </c>
      <c r="B110" s="49" t="s">
        <v>2190</v>
      </c>
      <c r="C110" s="49" t="s">
        <v>2255</v>
      </c>
      <c r="D110" s="49" t="s">
        <v>2647</v>
      </c>
      <c r="E110" s="49" t="s">
        <v>2696</v>
      </c>
      <c r="F110" s="49" t="s">
        <v>2697</v>
      </c>
      <c r="G110" s="49" t="s">
        <v>2258</v>
      </c>
      <c r="H110" s="49" t="s">
        <v>2042</v>
      </c>
      <c r="I110" s="49" t="s">
        <v>2883</v>
      </c>
      <c r="J110" s="49"/>
      <c r="K110" s="49">
        <v>1</v>
      </c>
      <c r="L110" s="49"/>
      <c r="M110" s="49"/>
      <c r="N110" s="49"/>
      <c r="O110" s="49"/>
      <c r="P110" s="49"/>
      <c r="Q110" s="49">
        <v>1</v>
      </c>
      <c r="R110" s="49" t="s">
        <v>2698</v>
      </c>
      <c r="S110" s="49" t="s">
        <v>2699</v>
      </c>
      <c r="T110" s="49">
        <v>0</v>
      </c>
      <c r="U110" s="49">
        <v>842849.63968000002</v>
      </c>
      <c r="V110" s="49">
        <v>6329615.0004200004</v>
      </c>
    </row>
    <row r="111" spans="1:22" s="68" customFormat="1" hidden="1" x14ac:dyDescent="0.25">
      <c r="A111" s="65">
        <v>111</v>
      </c>
      <c r="B111" s="65" t="s">
        <v>2254</v>
      </c>
      <c r="C111" s="65" t="s">
        <v>2700</v>
      </c>
      <c r="D111" s="65" t="s">
        <v>2647</v>
      </c>
      <c r="E111" s="65" t="s">
        <v>2701</v>
      </c>
      <c r="F111" s="65" t="s">
        <v>3578</v>
      </c>
      <c r="G111" s="65" t="s">
        <v>2344</v>
      </c>
      <c r="H111" s="65" t="s">
        <v>2345</v>
      </c>
      <c r="I111" s="65" t="s">
        <v>2883</v>
      </c>
      <c r="J111" s="65">
        <v>1</v>
      </c>
      <c r="K111" s="65"/>
      <c r="L111" s="65"/>
      <c r="M111" s="65"/>
      <c r="N111" s="65"/>
      <c r="O111" s="65"/>
      <c r="P111" s="65"/>
      <c r="Q111" s="65"/>
      <c r="R111" s="65"/>
      <c r="S111" s="65"/>
      <c r="T111" s="65">
        <v>0</v>
      </c>
      <c r="U111" s="65">
        <v>843930.63517899904</v>
      </c>
      <c r="V111" s="65">
        <v>6319159.4992500003</v>
      </c>
    </row>
    <row r="112" spans="1:22" s="52" customFormat="1" x14ac:dyDescent="0.25">
      <c r="A112" s="49">
        <v>112</v>
      </c>
      <c r="B112" s="49" t="s">
        <v>2523</v>
      </c>
      <c r="C112" s="49" t="s">
        <v>2541</v>
      </c>
      <c r="D112" s="49" t="s">
        <v>2647</v>
      </c>
      <c r="E112" s="49" t="s">
        <v>2702</v>
      </c>
      <c r="F112" s="49" t="s">
        <v>2703</v>
      </c>
      <c r="G112" s="49" t="s">
        <v>2299</v>
      </c>
      <c r="H112" s="49" t="s">
        <v>2544</v>
      </c>
      <c r="I112" s="49" t="s">
        <v>3274</v>
      </c>
      <c r="J112" s="49"/>
      <c r="K112" s="49">
        <v>1</v>
      </c>
      <c r="L112" s="49"/>
      <c r="M112" s="49"/>
      <c r="N112" s="49"/>
      <c r="O112" s="49"/>
      <c r="P112" s="49"/>
      <c r="Q112" s="49">
        <v>1</v>
      </c>
      <c r="R112" s="49" t="s">
        <v>2704</v>
      </c>
      <c r="S112" s="49"/>
      <c r="T112" s="49">
        <v>0</v>
      </c>
      <c r="U112" s="49">
        <v>796954.10975599894</v>
      </c>
      <c r="V112" s="49">
        <v>6275020.4165399903</v>
      </c>
    </row>
    <row r="113" spans="1:22" s="52" customFormat="1" hidden="1" x14ac:dyDescent="0.25">
      <c r="A113" s="49">
        <v>113</v>
      </c>
      <c r="B113" s="49" t="s">
        <v>2152</v>
      </c>
      <c r="C113" s="49" t="s">
        <v>2141</v>
      </c>
      <c r="D113" s="49" t="s">
        <v>2647</v>
      </c>
      <c r="E113" s="49" t="s">
        <v>2705</v>
      </c>
      <c r="F113" s="49" t="s">
        <v>2706</v>
      </c>
      <c r="G113" s="49" t="s">
        <v>2144</v>
      </c>
      <c r="H113" s="49" t="s">
        <v>2145</v>
      </c>
      <c r="I113" s="49" t="s">
        <v>3374</v>
      </c>
      <c r="J113" s="49"/>
      <c r="K113" s="49">
        <v>1</v>
      </c>
      <c r="L113" s="49"/>
      <c r="M113" s="49"/>
      <c r="N113" s="49"/>
      <c r="O113" s="49"/>
      <c r="P113" s="49"/>
      <c r="Q113" s="49">
        <v>1</v>
      </c>
      <c r="R113" s="49" t="s">
        <v>2707</v>
      </c>
      <c r="S113" s="49" t="s">
        <v>2708</v>
      </c>
      <c r="T113" s="49">
        <v>0</v>
      </c>
      <c r="U113" s="49">
        <v>792365.56260199903</v>
      </c>
      <c r="V113" s="49">
        <v>6271817.1339400001</v>
      </c>
    </row>
    <row r="114" spans="1:22" s="63" customFormat="1" x14ac:dyDescent="0.25">
      <c r="A114" s="62">
        <v>114</v>
      </c>
      <c r="B114" s="62" t="s">
        <v>2531</v>
      </c>
      <c r="C114" s="62" t="s">
        <v>2549</v>
      </c>
      <c r="D114" s="62" t="s">
        <v>2647</v>
      </c>
      <c r="E114" s="62" t="s">
        <v>2709</v>
      </c>
      <c r="F114" s="62" t="s">
        <v>2710</v>
      </c>
      <c r="G114" s="62" t="s">
        <v>2551</v>
      </c>
      <c r="H114" s="62" t="s">
        <v>1773</v>
      </c>
      <c r="I114" s="62" t="s">
        <v>3282</v>
      </c>
      <c r="J114" s="62"/>
      <c r="K114" s="62">
        <v>1</v>
      </c>
      <c r="L114" s="62"/>
      <c r="M114" s="62"/>
      <c r="N114" s="62">
        <v>1</v>
      </c>
      <c r="O114" s="62"/>
      <c r="P114" s="62"/>
      <c r="Q114" s="62"/>
      <c r="R114" s="62" t="s">
        <v>2711</v>
      </c>
      <c r="S114" s="62"/>
      <c r="T114" s="62">
        <v>0</v>
      </c>
      <c r="U114" s="62">
        <v>796430.73971999902</v>
      </c>
      <c r="V114" s="62">
        <v>6288897.0696499897</v>
      </c>
    </row>
    <row r="115" spans="1:22" s="68" customFormat="1" x14ac:dyDescent="0.25">
      <c r="A115" s="65">
        <v>115</v>
      </c>
      <c r="B115" s="65" t="s">
        <v>2240</v>
      </c>
      <c r="C115" s="65" t="s">
        <v>2329</v>
      </c>
      <c r="D115" s="65" t="s">
        <v>2647</v>
      </c>
      <c r="E115" s="65" t="s">
        <v>2712</v>
      </c>
      <c r="F115" s="65" t="s">
        <v>2713</v>
      </c>
      <c r="G115" s="65" t="s">
        <v>2332</v>
      </c>
      <c r="H115" s="65" t="s">
        <v>1792</v>
      </c>
      <c r="I115" s="65" t="s">
        <v>2869</v>
      </c>
      <c r="J115" s="65">
        <v>1</v>
      </c>
      <c r="K115" s="65"/>
      <c r="L115" s="65"/>
      <c r="M115" s="65"/>
      <c r="N115" s="65"/>
      <c r="O115" s="65"/>
      <c r="P115" s="65"/>
      <c r="Q115" s="65"/>
      <c r="R115" s="65" t="s">
        <v>2714</v>
      </c>
      <c r="S115" s="65" t="s">
        <v>2715</v>
      </c>
      <c r="T115" s="65">
        <v>0</v>
      </c>
      <c r="U115" s="65">
        <v>802537.50919899903</v>
      </c>
      <c r="V115" s="65">
        <v>6288249.2610499896</v>
      </c>
    </row>
    <row r="116" spans="1:22" s="68" customFormat="1" hidden="1" x14ac:dyDescent="0.25">
      <c r="A116" s="65">
        <v>116</v>
      </c>
      <c r="B116" s="65" t="s">
        <v>2210</v>
      </c>
      <c r="C116" s="65" t="s">
        <v>2284</v>
      </c>
      <c r="D116" s="65" t="s">
        <v>2647</v>
      </c>
      <c r="E116" s="65" t="s">
        <v>2716</v>
      </c>
      <c r="F116" s="65" t="s">
        <v>2717</v>
      </c>
      <c r="G116" s="65" t="s">
        <v>2287</v>
      </c>
      <c r="H116" s="65" t="s">
        <v>2288</v>
      </c>
      <c r="I116" s="65" t="s">
        <v>2883</v>
      </c>
      <c r="J116" s="65">
        <v>1</v>
      </c>
      <c r="K116" s="65"/>
      <c r="L116" s="65"/>
      <c r="M116" s="65"/>
      <c r="N116" s="65"/>
      <c r="O116" s="65"/>
      <c r="P116" s="65"/>
      <c r="Q116" s="65"/>
      <c r="R116" s="65" t="s">
        <v>2718</v>
      </c>
      <c r="S116" s="65" t="s">
        <v>2719</v>
      </c>
      <c r="T116" s="65">
        <v>0</v>
      </c>
      <c r="U116" s="65">
        <v>814453.79110999894</v>
      </c>
      <c r="V116" s="65">
        <v>6287417.9979800005</v>
      </c>
    </row>
    <row r="117" spans="1:22" s="74" customFormat="1" x14ac:dyDescent="0.25">
      <c r="A117" s="73">
        <v>117</v>
      </c>
      <c r="B117" s="73" t="s">
        <v>2574</v>
      </c>
      <c r="C117" s="73" t="s">
        <v>2604</v>
      </c>
      <c r="D117" s="73" t="s">
        <v>2647</v>
      </c>
      <c r="E117" s="73" t="s">
        <v>2720</v>
      </c>
      <c r="F117" s="73" t="s">
        <v>2721</v>
      </c>
      <c r="G117" s="73" t="s">
        <v>2607</v>
      </c>
      <c r="H117" s="73" t="s">
        <v>1742</v>
      </c>
      <c r="I117" s="73" t="s">
        <v>3311</v>
      </c>
      <c r="J117" s="73"/>
      <c r="K117" s="73">
        <v>1</v>
      </c>
      <c r="L117" s="73"/>
      <c r="M117" s="73">
        <v>1</v>
      </c>
      <c r="N117" s="73"/>
      <c r="O117" s="73"/>
      <c r="P117" s="73"/>
      <c r="Q117" s="73"/>
      <c r="R117" s="73" t="s">
        <v>2722</v>
      </c>
      <c r="S117" s="73"/>
      <c r="T117" s="73">
        <v>0</v>
      </c>
      <c r="U117" s="73">
        <v>821854.62596299895</v>
      </c>
      <c r="V117" s="73">
        <v>6295835.2165799905</v>
      </c>
    </row>
    <row r="118" spans="1:22" s="74" customFormat="1" hidden="1" x14ac:dyDescent="0.25">
      <c r="A118" s="73">
        <v>118</v>
      </c>
      <c r="B118" s="73" t="s">
        <v>2193</v>
      </c>
      <c r="C118" s="73" t="s">
        <v>2316</v>
      </c>
      <c r="D118" s="73" t="s">
        <v>2647</v>
      </c>
      <c r="E118" s="73" t="s">
        <v>2723</v>
      </c>
      <c r="F118" s="73" t="s">
        <v>2724</v>
      </c>
      <c r="G118" s="73" t="s">
        <v>2318</v>
      </c>
      <c r="H118" s="73" t="s">
        <v>1694</v>
      </c>
      <c r="I118" s="73" t="s">
        <v>2866</v>
      </c>
      <c r="J118" s="73"/>
      <c r="K118" s="73">
        <v>1</v>
      </c>
      <c r="L118" s="73"/>
      <c r="M118" s="73">
        <v>1</v>
      </c>
      <c r="N118" s="73"/>
      <c r="O118" s="73"/>
      <c r="P118" s="73"/>
      <c r="Q118" s="73"/>
      <c r="R118" s="73" t="s">
        <v>2725</v>
      </c>
      <c r="S118" s="73"/>
      <c r="T118" s="73">
        <v>0</v>
      </c>
      <c r="U118" s="73">
        <v>787709.87619199895</v>
      </c>
      <c r="V118" s="73">
        <v>6299381.5031399904</v>
      </c>
    </row>
    <row r="119" spans="1:22" s="68" customFormat="1" x14ac:dyDescent="0.25">
      <c r="A119" s="65">
        <v>119</v>
      </c>
      <c r="B119" s="65" t="s">
        <v>2591</v>
      </c>
      <c r="C119" s="65" t="s">
        <v>2625</v>
      </c>
      <c r="D119" s="65" t="s">
        <v>2647</v>
      </c>
      <c r="E119" s="65" t="s">
        <v>2726</v>
      </c>
      <c r="F119" s="65" t="s">
        <v>2727</v>
      </c>
      <c r="G119" s="65" t="s">
        <v>2627</v>
      </c>
      <c r="H119" s="65" t="s">
        <v>1841</v>
      </c>
      <c r="I119" s="65" t="s">
        <v>2869</v>
      </c>
      <c r="J119" s="65">
        <v>1</v>
      </c>
      <c r="K119" s="65"/>
      <c r="L119" s="65"/>
      <c r="M119" s="65"/>
      <c r="N119" s="65"/>
      <c r="O119" s="65"/>
      <c r="P119" s="65"/>
      <c r="Q119" s="65"/>
      <c r="R119" s="65" t="s">
        <v>2728</v>
      </c>
      <c r="S119" s="65" t="s">
        <v>2729</v>
      </c>
      <c r="T119" s="65">
        <v>0</v>
      </c>
      <c r="U119" s="65">
        <v>796929.85016799904</v>
      </c>
      <c r="V119" s="65">
        <v>6299385.0109000001</v>
      </c>
    </row>
    <row r="120" spans="1:22" s="52" customFormat="1" hidden="1" x14ac:dyDescent="0.25">
      <c r="A120" s="49">
        <v>120</v>
      </c>
      <c r="B120" s="49" t="s">
        <v>2213</v>
      </c>
      <c r="C120" s="49" t="s">
        <v>2291</v>
      </c>
      <c r="D120" s="49" t="s">
        <v>2647</v>
      </c>
      <c r="E120" s="49" t="s">
        <v>2730</v>
      </c>
      <c r="F120" s="49" t="s">
        <v>3510</v>
      </c>
      <c r="G120" s="49" t="s">
        <v>2293</v>
      </c>
      <c r="H120" s="49" t="s">
        <v>2294</v>
      </c>
      <c r="I120" s="49" t="s">
        <v>3246</v>
      </c>
      <c r="J120" s="49"/>
      <c r="K120" s="49">
        <v>1</v>
      </c>
      <c r="L120" s="49"/>
      <c r="M120" s="49"/>
      <c r="N120" s="49"/>
      <c r="O120" s="49"/>
      <c r="P120" s="49"/>
      <c r="Q120" s="49">
        <v>1</v>
      </c>
      <c r="R120" s="49" t="s">
        <v>2731</v>
      </c>
      <c r="S120" s="49"/>
      <c r="T120" s="49">
        <v>0</v>
      </c>
      <c r="U120" s="49">
        <v>771730.94254099904</v>
      </c>
      <c r="V120" s="49">
        <v>6333939.1571399895</v>
      </c>
    </row>
    <row r="121" spans="1:22" s="68" customFormat="1" hidden="1" x14ac:dyDescent="0.25">
      <c r="A121" s="65">
        <v>121</v>
      </c>
      <c r="B121" s="65" t="s">
        <v>2624</v>
      </c>
      <c r="C121" s="65" t="s">
        <v>2458</v>
      </c>
      <c r="D121" s="65" t="s">
        <v>2647</v>
      </c>
      <c r="E121" s="65" t="s">
        <v>2732</v>
      </c>
      <c r="F121" s="65" t="s">
        <v>2733</v>
      </c>
      <c r="G121" s="65" t="s">
        <v>2461</v>
      </c>
      <c r="H121" s="65" t="s">
        <v>2734</v>
      </c>
      <c r="I121" s="65" t="s">
        <v>2866</v>
      </c>
      <c r="J121" s="65">
        <v>1</v>
      </c>
      <c r="K121" s="65"/>
      <c r="L121" s="65"/>
      <c r="M121" s="65"/>
      <c r="N121" s="65"/>
      <c r="O121" s="65"/>
      <c r="P121" s="65"/>
      <c r="Q121" s="65"/>
      <c r="R121" s="65" t="s">
        <v>2735</v>
      </c>
      <c r="S121" s="65"/>
      <c r="T121" s="65">
        <v>0</v>
      </c>
      <c r="U121" s="65">
        <v>769255.15768800001</v>
      </c>
      <c r="V121" s="65">
        <v>6319106.5883200001</v>
      </c>
    </row>
    <row r="122" spans="1:22" s="68" customFormat="1" hidden="1" x14ac:dyDescent="0.25">
      <c r="A122" s="65">
        <v>122</v>
      </c>
      <c r="B122" s="65" t="s">
        <v>2140</v>
      </c>
      <c r="C122" s="65" t="s">
        <v>2736</v>
      </c>
      <c r="D122" s="65" t="s">
        <v>2647</v>
      </c>
      <c r="E122" s="65" t="s">
        <v>2737</v>
      </c>
      <c r="F122" s="65" t="s">
        <v>2738</v>
      </c>
      <c r="G122" s="65" t="s">
        <v>2739</v>
      </c>
      <c r="H122" s="65" t="s">
        <v>327</v>
      </c>
      <c r="I122" s="65" t="s">
        <v>3246</v>
      </c>
      <c r="J122" s="65">
        <v>1</v>
      </c>
      <c r="K122" s="65"/>
      <c r="L122" s="65"/>
      <c r="M122" s="65"/>
      <c r="N122" s="65"/>
      <c r="O122" s="65"/>
      <c r="P122" s="65"/>
      <c r="Q122" s="65"/>
      <c r="R122" s="65" t="s">
        <v>2740</v>
      </c>
      <c r="S122" s="65" t="s">
        <v>2741</v>
      </c>
      <c r="T122" s="65">
        <v>0</v>
      </c>
      <c r="U122" s="65">
        <v>768908.82937499904</v>
      </c>
      <c r="V122" s="65">
        <v>6327420.2186799897</v>
      </c>
    </row>
    <row r="123" spans="1:22" s="68" customFormat="1" hidden="1" x14ac:dyDescent="0.25">
      <c r="A123" s="65">
        <v>123</v>
      </c>
      <c r="B123" s="65" t="s">
        <v>2236</v>
      </c>
      <c r="C123" s="65" t="s">
        <v>2742</v>
      </c>
      <c r="D123" s="65" t="s">
        <v>2647</v>
      </c>
      <c r="E123" s="65" t="s">
        <v>2743</v>
      </c>
      <c r="F123" s="65" t="s">
        <v>2744</v>
      </c>
      <c r="G123" s="65" t="s">
        <v>2745</v>
      </c>
      <c r="H123" s="65" t="s">
        <v>155</v>
      </c>
      <c r="I123" s="65" t="s">
        <v>2891</v>
      </c>
      <c r="J123" s="65">
        <v>1</v>
      </c>
      <c r="K123" s="65"/>
      <c r="L123" s="65"/>
      <c r="M123" s="65"/>
      <c r="N123" s="65"/>
      <c r="O123" s="65"/>
      <c r="P123" s="65"/>
      <c r="Q123" s="65"/>
      <c r="R123" s="65" t="s">
        <v>2746</v>
      </c>
      <c r="S123" s="65"/>
      <c r="T123" s="65">
        <v>0</v>
      </c>
      <c r="U123" s="65">
        <v>751232.00062399905</v>
      </c>
      <c r="V123" s="65">
        <v>6331683.9803499896</v>
      </c>
    </row>
    <row r="124" spans="1:22" s="52" customFormat="1" hidden="1" x14ac:dyDescent="0.25">
      <c r="A124" s="49">
        <v>124</v>
      </c>
      <c r="B124" s="49" t="s">
        <v>2614</v>
      </c>
      <c r="C124" s="49" t="s">
        <v>2380</v>
      </c>
      <c r="D124" s="49" t="s">
        <v>2647</v>
      </c>
      <c r="E124" s="49" t="s">
        <v>2747</v>
      </c>
      <c r="F124" s="49" t="s">
        <v>3582</v>
      </c>
      <c r="G124" s="49" t="s">
        <v>2383</v>
      </c>
      <c r="H124" s="49" t="s">
        <v>3580</v>
      </c>
      <c r="I124" s="49" t="s">
        <v>2891</v>
      </c>
      <c r="J124" s="49"/>
      <c r="K124" s="49">
        <v>1</v>
      </c>
      <c r="L124" s="49"/>
      <c r="M124" s="49"/>
      <c r="N124" s="49"/>
      <c r="O124" s="49"/>
      <c r="P124" s="49"/>
      <c r="Q124" s="49">
        <v>1</v>
      </c>
      <c r="R124" s="49" t="s">
        <v>2748</v>
      </c>
      <c r="S124" s="49" t="s">
        <v>2749</v>
      </c>
      <c r="T124" s="49">
        <v>0</v>
      </c>
      <c r="U124" s="49">
        <v>748240.31835299905</v>
      </c>
      <c r="V124" s="49">
        <v>6321517.7622100003</v>
      </c>
    </row>
    <row r="125" spans="1:22" s="68" customFormat="1" x14ac:dyDescent="0.25">
      <c r="A125" s="65">
        <v>125</v>
      </c>
      <c r="B125" s="65" t="s">
        <v>2523</v>
      </c>
      <c r="C125" s="65" t="s">
        <v>2329</v>
      </c>
      <c r="D125" s="65" t="s">
        <v>3284</v>
      </c>
      <c r="E125" s="65" t="s">
        <v>2750</v>
      </c>
      <c r="F125" s="65" t="s">
        <v>3570</v>
      </c>
      <c r="G125" s="65" t="s">
        <v>2332</v>
      </c>
      <c r="H125" s="65" t="s">
        <v>1792</v>
      </c>
      <c r="I125" s="65" t="s">
        <v>2869</v>
      </c>
      <c r="J125" s="65">
        <v>1</v>
      </c>
      <c r="K125" s="65"/>
      <c r="L125" s="65"/>
      <c r="M125" s="65"/>
      <c r="N125" s="65"/>
      <c r="O125" s="65"/>
      <c r="P125" s="65"/>
      <c r="Q125" s="65"/>
      <c r="R125" s="65" t="s">
        <v>2751</v>
      </c>
      <c r="S125" s="65"/>
      <c r="T125" s="65">
        <v>0</v>
      </c>
      <c r="U125" s="65">
        <v>802106.52572899905</v>
      </c>
      <c r="V125" s="65">
        <v>6290798.2305300003</v>
      </c>
    </row>
    <row r="126" spans="1:22" s="68" customFormat="1" hidden="1" x14ac:dyDescent="0.25">
      <c r="A126" s="65">
        <v>126</v>
      </c>
      <c r="B126" s="65" t="s">
        <v>2531</v>
      </c>
      <c r="C126" s="65" t="s">
        <v>2380</v>
      </c>
      <c r="D126" s="65" t="s">
        <v>3284</v>
      </c>
      <c r="E126" s="65" t="s">
        <v>2752</v>
      </c>
      <c r="F126" s="65" t="s">
        <v>3583</v>
      </c>
      <c r="G126" s="65" t="s">
        <v>2383</v>
      </c>
      <c r="H126" s="65" t="s">
        <v>3580</v>
      </c>
      <c r="I126" s="65" t="s">
        <v>2891</v>
      </c>
      <c r="J126" s="65">
        <v>1</v>
      </c>
      <c r="K126" s="65"/>
      <c r="L126" s="65"/>
      <c r="M126" s="65"/>
      <c r="N126" s="65"/>
      <c r="O126" s="65"/>
      <c r="P126" s="65"/>
      <c r="Q126" s="65"/>
      <c r="R126" s="65" t="s">
        <v>2753</v>
      </c>
      <c r="S126" s="65"/>
      <c r="T126" s="65">
        <v>0</v>
      </c>
      <c r="U126" s="65">
        <v>748310.14904499904</v>
      </c>
      <c r="V126" s="65">
        <v>6321601.5021500001</v>
      </c>
    </row>
    <row r="127" spans="1:22" s="78" customFormat="1" hidden="1" x14ac:dyDescent="0.25">
      <c r="A127" s="75">
        <v>127</v>
      </c>
      <c r="B127" s="75" t="s">
        <v>2536</v>
      </c>
      <c r="C127" s="75" t="s">
        <v>2368</v>
      </c>
      <c r="D127" s="75" t="s">
        <v>3284</v>
      </c>
      <c r="E127" s="75" t="s">
        <v>2754</v>
      </c>
      <c r="F127" s="75" t="s">
        <v>2755</v>
      </c>
      <c r="G127" s="75" t="s">
        <v>2371</v>
      </c>
      <c r="H127" s="75" t="s">
        <v>622</v>
      </c>
      <c r="I127" s="75" t="s">
        <v>3246</v>
      </c>
      <c r="J127" s="75"/>
      <c r="K127" s="75">
        <v>1</v>
      </c>
      <c r="L127" s="75"/>
      <c r="M127" s="75"/>
      <c r="N127" s="75"/>
      <c r="O127" s="75">
        <v>1</v>
      </c>
      <c r="P127" s="75"/>
      <c r="Q127" s="75"/>
      <c r="R127" s="75" t="s">
        <v>2756</v>
      </c>
      <c r="S127" s="75"/>
      <c r="T127" s="75">
        <v>0</v>
      </c>
      <c r="U127" s="75">
        <v>786067.59548000002</v>
      </c>
      <c r="V127" s="75">
        <v>6337713.0664900001</v>
      </c>
    </row>
    <row r="128" spans="1:22" s="78" customFormat="1" hidden="1" x14ac:dyDescent="0.25">
      <c r="A128" s="75">
        <v>128</v>
      </c>
      <c r="B128" s="75" t="s">
        <v>2554</v>
      </c>
      <c r="C128" s="75" t="s">
        <v>2500</v>
      </c>
      <c r="D128" s="75" t="s">
        <v>3284</v>
      </c>
      <c r="E128" s="75" t="s">
        <v>2757</v>
      </c>
      <c r="F128" s="75" t="s">
        <v>2758</v>
      </c>
      <c r="G128" s="75" t="s">
        <v>2502</v>
      </c>
      <c r="H128" s="75" t="s">
        <v>838</v>
      </c>
      <c r="I128" s="75" t="s">
        <v>2876</v>
      </c>
      <c r="J128" s="75"/>
      <c r="K128" s="75">
        <v>1</v>
      </c>
      <c r="L128" s="75"/>
      <c r="M128" s="75"/>
      <c r="N128" s="75"/>
      <c r="O128" s="75">
        <v>1</v>
      </c>
      <c r="P128" s="75"/>
      <c r="Q128" s="75"/>
      <c r="R128" s="75" t="s">
        <v>2759</v>
      </c>
      <c r="S128" s="75"/>
      <c r="T128" s="75">
        <v>0</v>
      </c>
      <c r="U128" s="75">
        <v>786141.50861500006</v>
      </c>
      <c r="V128" s="75">
        <v>6356084.6742900005</v>
      </c>
    </row>
    <row r="129" spans="1:22" s="68" customFormat="1" hidden="1" x14ac:dyDescent="0.25">
      <c r="A129" s="65">
        <v>129</v>
      </c>
      <c r="B129" s="65" t="s">
        <v>2558</v>
      </c>
      <c r="C129" s="65" t="s">
        <v>2471</v>
      </c>
      <c r="D129" s="65" t="s">
        <v>3284</v>
      </c>
      <c r="E129" s="65" t="s">
        <v>2760</v>
      </c>
      <c r="F129" s="65" t="s">
        <v>2761</v>
      </c>
      <c r="G129" s="65" t="s">
        <v>2473</v>
      </c>
      <c r="H129" s="65" t="s">
        <v>2577</v>
      </c>
      <c r="I129" s="65" t="s">
        <v>2876</v>
      </c>
      <c r="J129" s="65">
        <v>1</v>
      </c>
      <c r="K129" s="65"/>
      <c r="L129" s="65"/>
      <c r="M129" s="65"/>
      <c r="N129" s="65"/>
      <c r="O129" s="65"/>
      <c r="P129" s="65"/>
      <c r="Q129" s="65"/>
      <c r="R129" s="65" t="s">
        <v>2762</v>
      </c>
      <c r="S129" s="65"/>
      <c r="T129" s="65">
        <v>0</v>
      </c>
      <c r="U129" s="65">
        <v>829100.84557200002</v>
      </c>
      <c r="V129" s="65">
        <v>6341085.3485500002</v>
      </c>
    </row>
    <row r="130" spans="1:22" s="68" customFormat="1" hidden="1" x14ac:dyDescent="0.25">
      <c r="A130" s="65">
        <v>130</v>
      </c>
      <c r="B130" s="65" t="s">
        <v>2554</v>
      </c>
      <c r="C130" s="65" t="s">
        <v>2513</v>
      </c>
      <c r="D130" s="65" t="s">
        <v>2525</v>
      </c>
      <c r="E130" s="65" t="s">
        <v>2763</v>
      </c>
      <c r="F130" s="65" t="s">
        <v>3291</v>
      </c>
      <c r="G130" s="65" t="s">
        <v>2141</v>
      </c>
      <c r="H130" s="65" t="s">
        <v>2564</v>
      </c>
      <c r="I130" s="65" t="s">
        <v>2883</v>
      </c>
      <c r="J130" s="65">
        <v>1</v>
      </c>
      <c r="K130" s="65"/>
      <c r="L130" s="65"/>
      <c r="M130" s="65"/>
      <c r="N130" s="65"/>
      <c r="O130" s="65"/>
      <c r="P130" s="65"/>
      <c r="Q130" s="65"/>
      <c r="R130" s="65" t="s">
        <v>2764</v>
      </c>
      <c r="S130" s="65" t="s">
        <v>2540</v>
      </c>
      <c r="T130" s="65">
        <v>16</v>
      </c>
      <c r="U130" s="65">
        <v>841166.90978800005</v>
      </c>
      <c r="V130" s="65">
        <v>6319591.2214099905</v>
      </c>
    </row>
    <row r="131" spans="1:22" s="103" customFormat="1" hidden="1" x14ac:dyDescent="0.25">
      <c r="A131" s="102">
        <v>131</v>
      </c>
      <c r="B131" s="102" t="s">
        <v>2558</v>
      </c>
      <c r="C131" s="102" t="s">
        <v>2765</v>
      </c>
      <c r="D131" s="102" t="s">
        <v>2525</v>
      </c>
      <c r="E131" s="102" t="s">
        <v>3425</v>
      </c>
      <c r="F131" s="102" t="s">
        <v>3424</v>
      </c>
      <c r="G131" s="102" t="s">
        <v>2766</v>
      </c>
      <c r="H131" s="102" t="s">
        <v>2767</v>
      </c>
      <c r="I131" s="102" t="s">
        <v>3555</v>
      </c>
      <c r="J131" s="102">
        <v>0</v>
      </c>
      <c r="K131" s="102"/>
      <c r="L131" s="102"/>
      <c r="M131" s="102"/>
      <c r="N131" s="102"/>
      <c r="O131" s="102"/>
      <c r="P131" s="102"/>
      <c r="Q131" s="102"/>
      <c r="R131" s="102" t="s">
        <v>2768</v>
      </c>
      <c r="S131" s="102" t="s">
        <v>2769</v>
      </c>
      <c r="T131" s="102">
        <v>15</v>
      </c>
      <c r="U131" s="102">
        <v>836255.37519599905</v>
      </c>
      <c r="V131" s="102">
        <v>6352502.1497999895</v>
      </c>
    </row>
    <row r="132" spans="1:22" s="74" customFormat="1" x14ac:dyDescent="0.25">
      <c r="A132" s="73">
        <v>132</v>
      </c>
      <c r="B132" s="73" t="s">
        <v>2562</v>
      </c>
      <c r="C132" s="73" t="s">
        <v>2183</v>
      </c>
      <c r="D132" s="73" t="s">
        <v>2525</v>
      </c>
      <c r="E132" s="73" t="s">
        <v>2770</v>
      </c>
      <c r="F132" s="73" t="s">
        <v>2771</v>
      </c>
      <c r="G132" s="73" t="s">
        <v>2772</v>
      </c>
      <c r="H132" s="73" t="s">
        <v>1780</v>
      </c>
      <c r="I132" s="73" t="s">
        <v>2869</v>
      </c>
      <c r="J132" s="73"/>
      <c r="K132" s="73">
        <v>1</v>
      </c>
      <c r="L132" s="73"/>
      <c r="M132" s="73">
        <v>1</v>
      </c>
      <c r="N132" s="73"/>
      <c r="O132" s="73"/>
      <c r="P132" s="73"/>
      <c r="Q132" s="73"/>
      <c r="R132" s="73" t="s">
        <v>2773</v>
      </c>
      <c r="S132" s="73" t="s">
        <v>2774</v>
      </c>
      <c r="T132" s="73">
        <v>6</v>
      </c>
      <c r="U132" s="73">
        <v>807342.72990499903</v>
      </c>
      <c r="V132" s="73">
        <v>6304008.69723</v>
      </c>
    </row>
    <row r="133" spans="1:22" s="52" customFormat="1" hidden="1" x14ac:dyDescent="0.25">
      <c r="A133" s="49">
        <v>133</v>
      </c>
      <c r="B133" s="49" t="s">
        <v>2629</v>
      </c>
      <c r="C133" s="49" t="s">
        <v>2435</v>
      </c>
      <c r="D133" s="49" t="s">
        <v>2647</v>
      </c>
      <c r="E133" s="49" t="s">
        <v>2775</v>
      </c>
      <c r="F133" s="49" t="s">
        <v>2776</v>
      </c>
      <c r="G133" s="49" t="s">
        <v>2438</v>
      </c>
      <c r="H133" s="49" t="s">
        <v>131</v>
      </c>
      <c r="I133" s="49" t="s">
        <v>2891</v>
      </c>
      <c r="J133" s="49"/>
      <c r="K133" s="49">
        <v>1</v>
      </c>
      <c r="L133" s="49"/>
      <c r="M133" s="49"/>
      <c r="N133" s="49"/>
      <c r="O133" s="49"/>
      <c r="P133" s="49"/>
      <c r="Q133" s="49">
        <v>1</v>
      </c>
      <c r="R133" s="49" t="s">
        <v>2777</v>
      </c>
      <c r="S133" s="49"/>
      <c r="T133" s="49">
        <v>0</v>
      </c>
      <c r="U133" s="49">
        <v>757451.68102799903</v>
      </c>
      <c r="V133" s="49">
        <v>6319898.2842199896</v>
      </c>
    </row>
    <row r="134" spans="1:22" s="68" customFormat="1" hidden="1" x14ac:dyDescent="0.25">
      <c r="A134" s="65">
        <v>134</v>
      </c>
      <c r="B134" s="65" t="s">
        <v>2203</v>
      </c>
      <c r="C134" s="65" t="s">
        <v>2778</v>
      </c>
      <c r="D134" s="65" t="s">
        <v>2647</v>
      </c>
      <c r="E134" s="65" t="s">
        <v>2779</v>
      </c>
      <c r="F134" s="65" t="s">
        <v>2780</v>
      </c>
      <c r="G134" s="65" t="s">
        <v>2781</v>
      </c>
      <c r="H134" s="65" t="s">
        <v>2782</v>
      </c>
      <c r="I134" s="65" t="s">
        <v>3246</v>
      </c>
      <c r="J134" s="65">
        <v>1</v>
      </c>
      <c r="K134" s="65"/>
      <c r="L134" s="65"/>
      <c r="M134" s="65"/>
      <c r="N134" s="65"/>
      <c r="O134" s="65"/>
      <c r="P134" s="65"/>
      <c r="Q134" s="65"/>
      <c r="R134" s="65" t="s">
        <v>2783</v>
      </c>
      <c r="S134" s="65"/>
      <c r="T134" s="65">
        <v>0</v>
      </c>
      <c r="U134" s="65">
        <v>754253.33613900002</v>
      </c>
      <c r="V134" s="65">
        <v>6340079.4249600004</v>
      </c>
    </row>
    <row r="135" spans="1:22" s="52" customFormat="1" hidden="1" x14ac:dyDescent="0.25">
      <c r="A135" s="49">
        <v>135</v>
      </c>
      <c r="B135" s="49" t="s">
        <v>2636</v>
      </c>
      <c r="C135" s="49" t="s">
        <v>2784</v>
      </c>
      <c r="D135" s="49" t="s">
        <v>2647</v>
      </c>
      <c r="E135" s="49" t="s">
        <v>2785</v>
      </c>
      <c r="F135" s="49" t="s">
        <v>2786</v>
      </c>
      <c r="G135" s="49" t="s">
        <v>2410</v>
      </c>
      <c r="H135" s="49" t="s">
        <v>899</v>
      </c>
      <c r="I135" s="49" t="s">
        <v>3339</v>
      </c>
      <c r="J135" s="49"/>
      <c r="K135" s="49">
        <v>1</v>
      </c>
      <c r="L135" s="49"/>
      <c r="M135" s="49"/>
      <c r="N135" s="49"/>
      <c r="O135" s="49"/>
      <c r="P135" s="49"/>
      <c r="Q135" s="49">
        <v>1</v>
      </c>
      <c r="R135" s="49" t="s">
        <v>2787</v>
      </c>
      <c r="S135" s="49" t="s">
        <v>2788</v>
      </c>
      <c r="T135" s="49">
        <v>0</v>
      </c>
      <c r="U135" s="49">
        <v>731162.08614300005</v>
      </c>
      <c r="V135" s="49">
        <v>6331072.85372</v>
      </c>
    </row>
    <row r="136" spans="1:22" s="68" customFormat="1" hidden="1" x14ac:dyDescent="0.25">
      <c r="A136" s="65">
        <v>136</v>
      </c>
      <c r="B136" s="65" t="s">
        <v>2609</v>
      </c>
      <c r="C136" s="65" t="s">
        <v>2217</v>
      </c>
      <c r="D136" s="65" t="s">
        <v>2647</v>
      </c>
      <c r="E136" s="65" t="s">
        <v>2789</v>
      </c>
      <c r="F136" s="65" t="s">
        <v>3379</v>
      </c>
      <c r="G136" s="65" t="s">
        <v>2393</v>
      </c>
      <c r="H136" s="65" t="s">
        <v>430</v>
      </c>
      <c r="I136" s="65" t="s">
        <v>2876</v>
      </c>
      <c r="J136" s="65">
        <v>1</v>
      </c>
      <c r="K136" s="65"/>
      <c r="L136" s="65"/>
      <c r="M136" s="65"/>
      <c r="N136" s="65"/>
      <c r="O136" s="65"/>
      <c r="P136" s="65"/>
      <c r="Q136" s="65"/>
      <c r="R136" s="65" t="s">
        <v>2790</v>
      </c>
      <c r="S136" s="65" t="s">
        <v>2791</v>
      </c>
      <c r="T136" s="65">
        <v>0</v>
      </c>
      <c r="U136" s="65">
        <v>775866.31481600006</v>
      </c>
      <c r="V136" s="65">
        <v>6361983.5047300002</v>
      </c>
    </row>
    <row r="137" spans="1:22" s="63" customFormat="1" hidden="1" x14ac:dyDescent="0.25">
      <c r="A137" s="62">
        <v>137</v>
      </c>
      <c r="B137" s="62" t="s">
        <v>2554</v>
      </c>
      <c r="C137" s="62" t="s">
        <v>2792</v>
      </c>
      <c r="D137" s="62" t="s">
        <v>2647</v>
      </c>
      <c r="E137" s="62" t="s">
        <v>2793</v>
      </c>
      <c r="F137" s="62" t="s">
        <v>3289</v>
      </c>
      <c r="G137" s="62" t="s">
        <v>2736</v>
      </c>
      <c r="H137" s="62" t="s">
        <v>144</v>
      </c>
      <c r="I137" s="62" t="s">
        <v>3246</v>
      </c>
      <c r="J137" s="62"/>
      <c r="K137" s="62">
        <v>1</v>
      </c>
      <c r="L137" s="62"/>
      <c r="M137" s="62"/>
      <c r="N137" s="62">
        <v>1</v>
      </c>
      <c r="O137" s="62"/>
      <c r="P137" s="62"/>
      <c r="Q137" s="62"/>
      <c r="R137" s="62" t="s">
        <v>2794</v>
      </c>
      <c r="S137" s="62" t="s">
        <v>2795</v>
      </c>
      <c r="T137" s="62">
        <v>0</v>
      </c>
      <c r="U137" s="62">
        <v>777779.04173099902</v>
      </c>
      <c r="V137" s="62">
        <v>6329621.8061899897</v>
      </c>
    </row>
    <row r="138" spans="1:22" s="68" customFormat="1" hidden="1" x14ac:dyDescent="0.25">
      <c r="A138" s="65">
        <v>138</v>
      </c>
      <c r="B138" s="65" t="s">
        <v>2158</v>
      </c>
      <c r="C138" s="65" t="s">
        <v>2494</v>
      </c>
      <c r="D138" s="65" t="s">
        <v>2647</v>
      </c>
      <c r="E138" s="65" t="s">
        <v>2796</v>
      </c>
      <c r="F138" s="65" t="s">
        <v>2797</v>
      </c>
      <c r="G138" s="65" t="s">
        <v>2380</v>
      </c>
      <c r="H138" s="65" t="s">
        <v>916</v>
      </c>
      <c r="I138" s="67" t="s">
        <v>3394</v>
      </c>
      <c r="J138" s="65">
        <v>1</v>
      </c>
      <c r="K138" s="65"/>
      <c r="L138" s="65"/>
      <c r="M138" s="65"/>
      <c r="N138" s="65"/>
      <c r="O138" s="65"/>
      <c r="P138" s="65"/>
      <c r="Q138" s="65"/>
      <c r="R138" s="65" t="s">
        <v>2798</v>
      </c>
      <c r="S138" s="65"/>
      <c r="T138" s="65">
        <v>0</v>
      </c>
      <c r="U138" s="65">
        <v>789114.93095800001</v>
      </c>
      <c r="V138" s="65">
        <v>6321679.5140899904</v>
      </c>
    </row>
    <row r="139" spans="1:22" s="68" customFormat="1" hidden="1" x14ac:dyDescent="0.25">
      <c r="A139" s="65">
        <v>139</v>
      </c>
      <c r="B139" s="65" t="s">
        <v>2223</v>
      </c>
      <c r="C139" s="65" t="s">
        <v>2799</v>
      </c>
      <c r="D139" s="65" t="s">
        <v>2647</v>
      </c>
      <c r="E139" s="65" t="s">
        <v>2800</v>
      </c>
      <c r="F139" s="65" t="s">
        <v>2801</v>
      </c>
      <c r="G139" s="65" t="s">
        <v>2802</v>
      </c>
      <c r="H139" s="65" t="s">
        <v>2803</v>
      </c>
      <c r="I139" s="65" t="s">
        <v>3246</v>
      </c>
      <c r="J139" s="65">
        <v>1</v>
      </c>
      <c r="K139" s="65"/>
      <c r="L139" s="65"/>
      <c r="M139" s="65"/>
      <c r="N139" s="65"/>
      <c r="O139" s="65"/>
      <c r="P139" s="65"/>
      <c r="Q139" s="65"/>
      <c r="R139" s="65" t="s">
        <v>2804</v>
      </c>
      <c r="S139" s="65"/>
      <c r="T139" s="65">
        <v>0</v>
      </c>
      <c r="U139" s="65">
        <v>786646.48932699906</v>
      </c>
      <c r="V139" s="65">
        <v>6340169.1428199904</v>
      </c>
    </row>
    <row r="140" spans="1:22" s="68" customFormat="1" hidden="1" x14ac:dyDescent="0.25">
      <c r="A140" s="65">
        <v>140</v>
      </c>
      <c r="B140" s="65" t="s">
        <v>2584</v>
      </c>
      <c r="C140" s="65" t="s">
        <v>2500</v>
      </c>
      <c r="D140" s="65" t="s">
        <v>2647</v>
      </c>
      <c r="E140" s="65" t="s">
        <v>2805</v>
      </c>
      <c r="F140" s="65" t="s">
        <v>2806</v>
      </c>
      <c r="G140" s="65" t="s">
        <v>2502</v>
      </c>
      <c r="H140" s="65" t="s">
        <v>838</v>
      </c>
      <c r="I140" s="65" t="s">
        <v>2876</v>
      </c>
      <c r="J140" s="65">
        <v>1</v>
      </c>
      <c r="K140" s="65"/>
      <c r="L140" s="65"/>
      <c r="M140" s="65"/>
      <c r="N140" s="65"/>
      <c r="O140" s="65"/>
      <c r="P140" s="65"/>
      <c r="Q140" s="65"/>
      <c r="R140" s="65" t="s">
        <v>2807</v>
      </c>
      <c r="S140" s="65"/>
      <c r="T140" s="65">
        <v>0</v>
      </c>
      <c r="U140" s="65">
        <v>787808.91155399894</v>
      </c>
      <c r="V140" s="65">
        <v>6355605.4277999904</v>
      </c>
    </row>
    <row r="141" spans="1:22" s="74" customFormat="1" hidden="1" x14ac:dyDescent="0.25">
      <c r="A141" s="73">
        <v>141</v>
      </c>
      <c r="B141" s="73" t="s">
        <v>2642</v>
      </c>
      <c r="C141" s="73" t="s">
        <v>2465</v>
      </c>
      <c r="D141" s="73" t="s">
        <v>2647</v>
      </c>
      <c r="E141" s="73" t="s">
        <v>2808</v>
      </c>
      <c r="F141" s="73" t="s">
        <v>2809</v>
      </c>
      <c r="G141" s="73" t="s">
        <v>2467</v>
      </c>
      <c r="H141" s="73" t="s">
        <v>3383</v>
      </c>
      <c r="I141" s="73" t="s">
        <v>3246</v>
      </c>
      <c r="J141" s="73"/>
      <c r="K141" s="73">
        <v>1</v>
      </c>
      <c r="L141" s="73"/>
      <c r="M141" s="73">
        <v>1</v>
      </c>
      <c r="N141" s="73"/>
      <c r="O141" s="73"/>
      <c r="P141" s="73"/>
      <c r="Q141" s="73"/>
      <c r="R141" s="73" t="s">
        <v>2810</v>
      </c>
      <c r="S141" s="73" t="s">
        <v>2811</v>
      </c>
      <c r="T141" s="73">
        <v>0</v>
      </c>
      <c r="U141" s="73">
        <v>781777.94223299902</v>
      </c>
      <c r="V141" s="73">
        <v>6346331.0038900003</v>
      </c>
    </row>
    <row r="142" spans="1:22" s="68" customFormat="1" hidden="1" x14ac:dyDescent="0.25">
      <c r="A142" s="65">
        <v>142</v>
      </c>
      <c r="B142" s="65" t="s">
        <v>2220</v>
      </c>
      <c r="C142" s="65" t="s">
        <v>2812</v>
      </c>
      <c r="D142" s="65" t="s">
        <v>2647</v>
      </c>
      <c r="E142" s="65" t="s">
        <v>2813</v>
      </c>
      <c r="F142" s="65" t="s">
        <v>2814</v>
      </c>
      <c r="G142" s="65" t="s">
        <v>2815</v>
      </c>
      <c r="H142" s="65" t="s">
        <v>2816</v>
      </c>
      <c r="I142" s="65" t="s">
        <v>3246</v>
      </c>
      <c r="J142" s="65">
        <v>1</v>
      </c>
      <c r="K142" s="65"/>
      <c r="L142" s="65"/>
      <c r="M142" s="65"/>
      <c r="N142" s="65"/>
      <c r="O142" s="65"/>
      <c r="P142" s="65"/>
      <c r="Q142" s="65"/>
      <c r="R142" s="65" t="s">
        <v>2817</v>
      </c>
      <c r="S142" s="65"/>
      <c r="T142" s="65">
        <v>0</v>
      </c>
      <c r="U142" s="65">
        <v>795774.02929299895</v>
      </c>
      <c r="V142" s="65">
        <v>6310675.2360399896</v>
      </c>
    </row>
    <row r="143" spans="1:22" s="68" customFormat="1" hidden="1" x14ac:dyDescent="0.25">
      <c r="A143" s="65">
        <v>143</v>
      </c>
      <c r="B143" s="65" t="s">
        <v>2199</v>
      </c>
      <c r="C143" s="65" t="s">
        <v>2261</v>
      </c>
      <c r="D143" s="65" t="s">
        <v>2647</v>
      </c>
      <c r="E143" s="65" t="s">
        <v>2818</v>
      </c>
      <c r="F143" s="65" t="s">
        <v>3482</v>
      </c>
      <c r="G143" s="65" t="s">
        <v>2264</v>
      </c>
      <c r="H143" s="65" t="s">
        <v>2265</v>
      </c>
      <c r="I143" s="65" t="s">
        <v>2876</v>
      </c>
      <c r="J143" s="65">
        <v>1</v>
      </c>
      <c r="K143" s="65"/>
      <c r="L143" s="65"/>
      <c r="M143" s="65"/>
      <c r="N143" s="65"/>
      <c r="O143" s="65"/>
      <c r="P143" s="65"/>
      <c r="Q143" s="65"/>
      <c r="R143" s="65" t="s">
        <v>2819</v>
      </c>
      <c r="S143" s="65" t="s">
        <v>2820</v>
      </c>
      <c r="T143" s="65">
        <v>0</v>
      </c>
      <c r="U143" s="65">
        <v>795147.67515999905</v>
      </c>
      <c r="V143" s="65">
        <v>6351737.1882899897</v>
      </c>
    </row>
    <row r="144" spans="1:22" s="97" customFormat="1" x14ac:dyDescent="0.25">
      <c r="A144" s="96">
        <v>144</v>
      </c>
      <c r="B144" s="96" t="s">
        <v>2603</v>
      </c>
      <c r="C144" s="96" t="s">
        <v>2183</v>
      </c>
      <c r="D144" s="96" t="s">
        <v>2647</v>
      </c>
      <c r="E144" s="96" t="s">
        <v>2821</v>
      </c>
      <c r="F144" s="96" t="s">
        <v>3436</v>
      </c>
      <c r="G144" s="96" t="s">
        <v>2197</v>
      </c>
      <c r="H144" s="96" t="s">
        <v>1780</v>
      </c>
      <c r="I144" s="96" t="s">
        <v>2869</v>
      </c>
      <c r="J144" s="96"/>
      <c r="K144" s="96">
        <v>1</v>
      </c>
      <c r="L144" s="96">
        <v>1</v>
      </c>
      <c r="M144" s="96"/>
      <c r="N144" s="96"/>
      <c r="O144" s="96"/>
      <c r="P144" s="96"/>
      <c r="Q144" s="96"/>
      <c r="R144" s="96" t="s">
        <v>2822</v>
      </c>
      <c r="S144" s="96" t="s">
        <v>2823</v>
      </c>
      <c r="T144" s="96">
        <v>0</v>
      </c>
      <c r="U144" s="96">
        <v>809623.69187199895</v>
      </c>
      <c r="V144" s="96">
        <v>6303907.4965899903</v>
      </c>
    </row>
    <row r="145" spans="1:22" s="68" customFormat="1" hidden="1" x14ac:dyDescent="0.25">
      <c r="A145" s="65">
        <v>145</v>
      </c>
      <c r="B145" s="65" t="s">
        <v>2536</v>
      </c>
      <c r="C145" s="65" t="s">
        <v>2368</v>
      </c>
      <c r="D145" s="65" t="s">
        <v>2647</v>
      </c>
      <c r="E145" s="65" t="s">
        <v>2824</v>
      </c>
      <c r="F145" s="65" t="s">
        <v>2825</v>
      </c>
      <c r="G145" s="65" t="s">
        <v>2371</v>
      </c>
      <c r="H145" s="65" t="s">
        <v>622</v>
      </c>
      <c r="I145" s="65" t="s">
        <v>3246</v>
      </c>
      <c r="J145" s="65">
        <v>1</v>
      </c>
      <c r="K145" s="65"/>
      <c r="L145" s="65"/>
      <c r="M145" s="65"/>
      <c r="N145" s="65"/>
      <c r="O145" s="65"/>
      <c r="P145" s="65"/>
      <c r="Q145" s="65"/>
      <c r="R145" s="65" t="s">
        <v>2826</v>
      </c>
      <c r="S145" s="65" t="s">
        <v>2827</v>
      </c>
      <c r="T145" s="65">
        <v>0</v>
      </c>
      <c r="U145" s="65">
        <v>786550.35027799895</v>
      </c>
      <c r="V145" s="65">
        <v>6337109.1093399897</v>
      </c>
    </row>
    <row r="146" spans="1:22" s="68" customFormat="1" hidden="1" x14ac:dyDescent="0.25">
      <c r="A146" s="65">
        <v>146</v>
      </c>
      <c r="B146" s="65" t="s">
        <v>2246</v>
      </c>
      <c r="C146" s="65" t="s">
        <v>2828</v>
      </c>
      <c r="D146" s="65" t="s">
        <v>2647</v>
      </c>
      <c r="E146" s="65" t="s">
        <v>2829</v>
      </c>
      <c r="F146" s="65" t="s">
        <v>2830</v>
      </c>
      <c r="G146" s="65" t="s">
        <v>2831</v>
      </c>
      <c r="H146" s="65" t="s">
        <v>2011</v>
      </c>
      <c r="I146" s="65" t="s">
        <v>3246</v>
      </c>
      <c r="J146" s="65">
        <v>1</v>
      </c>
      <c r="K146" s="65"/>
      <c r="L146" s="65"/>
      <c r="M146" s="65"/>
      <c r="N146" s="65"/>
      <c r="O146" s="65"/>
      <c r="P146" s="65"/>
      <c r="Q146" s="65"/>
      <c r="R146" s="65" t="s">
        <v>2832</v>
      </c>
      <c r="S146" s="65" t="s">
        <v>2833</v>
      </c>
      <c r="T146" s="65">
        <v>0</v>
      </c>
      <c r="U146" s="65">
        <v>790696.74924599903</v>
      </c>
      <c r="V146" s="65">
        <v>6329185.4003299903</v>
      </c>
    </row>
    <row r="147" spans="1:22" s="78" customFormat="1" hidden="1" x14ac:dyDescent="0.25">
      <c r="A147" s="75">
        <v>147</v>
      </c>
      <c r="B147" s="75" t="s">
        <v>2191</v>
      </c>
      <c r="C147" s="75" t="s">
        <v>2834</v>
      </c>
      <c r="D147" s="75" t="s">
        <v>2647</v>
      </c>
      <c r="E147" s="75" t="s">
        <v>2835</v>
      </c>
      <c r="F147" s="75" t="s">
        <v>3530</v>
      </c>
      <c r="G147" s="75" t="s">
        <v>2836</v>
      </c>
      <c r="H147" s="75" t="s">
        <v>568</v>
      </c>
      <c r="I147" s="75" t="s">
        <v>3246</v>
      </c>
      <c r="J147" s="75"/>
      <c r="K147" s="75">
        <v>1</v>
      </c>
      <c r="L147" s="75"/>
      <c r="M147" s="75"/>
      <c r="N147" s="75"/>
      <c r="O147" s="75">
        <v>1</v>
      </c>
      <c r="P147" s="75"/>
      <c r="Q147" s="75"/>
      <c r="R147" s="75" t="s">
        <v>2837</v>
      </c>
      <c r="S147" s="75" t="s">
        <v>2838</v>
      </c>
      <c r="T147" s="75">
        <v>0</v>
      </c>
      <c r="U147" s="75">
        <v>792903.53281700006</v>
      </c>
      <c r="V147" s="75">
        <v>6341396.6554899896</v>
      </c>
    </row>
    <row r="148" spans="1:22" s="74" customFormat="1" hidden="1" x14ac:dyDescent="0.25">
      <c r="A148" s="73">
        <v>148</v>
      </c>
      <c r="B148" s="73" t="s">
        <v>2558</v>
      </c>
      <c r="C148" s="73" t="s">
        <v>2568</v>
      </c>
      <c r="D148" s="73" t="s">
        <v>2647</v>
      </c>
      <c r="E148" s="73" t="s">
        <v>2839</v>
      </c>
      <c r="F148" s="73" t="s">
        <v>2840</v>
      </c>
      <c r="G148" s="73" t="s">
        <v>2571</v>
      </c>
      <c r="H148" s="73" t="s">
        <v>2029</v>
      </c>
      <c r="I148" s="73" t="s">
        <v>3292</v>
      </c>
      <c r="J148" s="73"/>
      <c r="K148" s="73">
        <v>1</v>
      </c>
      <c r="L148" s="73"/>
      <c r="M148" s="73">
        <v>1</v>
      </c>
      <c r="N148" s="73"/>
      <c r="O148" s="73"/>
      <c r="P148" s="73"/>
      <c r="Q148" s="73"/>
      <c r="R148" s="73" t="s">
        <v>2841</v>
      </c>
      <c r="S148" s="73"/>
      <c r="T148" s="73">
        <v>0</v>
      </c>
      <c r="U148" s="73">
        <v>834946.59750100004</v>
      </c>
      <c r="V148" s="73">
        <v>6312217.6392799905</v>
      </c>
    </row>
    <row r="149" spans="1:22" s="78" customFormat="1" hidden="1" x14ac:dyDescent="0.25">
      <c r="A149" s="75">
        <v>149</v>
      </c>
      <c r="B149" s="75" t="s">
        <v>2207</v>
      </c>
      <c r="C149" s="75" t="s">
        <v>2842</v>
      </c>
      <c r="D149" s="75" t="s">
        <v>2647</v>
      </c>
      <c r="E149" s="75" t="s">
        <v>2843</v>
      </c>
      <c r="F149" s="75" t="s">
        <v>3484</v>
      </c>
      <c r="G149" s="75" t="s">
        <v>2280</v>
      </c>
      <c r="H149" s="75" t="s">
        <v>2844</v>
      </c>
      <c r="I149" s="75"/>
      <c r="J149" s="75"/>
      <c r="K149" s="75">
        <v>1</v>
      </c>
      <c r="L149" s="75"/>
      <c r="M149" s="75"/>
      <c r="N149" s="75"/>
      <c r="O149" s="75">
        <v>1</v>
      </c>
      <c r="P149" s="75"/>
      <c r="Q149" s="75"/>
      <c r="R149" s="75" t="s">
        <v>2845</v>
      </c>
      <c r="S149" s="75" t="s">
        <v>2846</v>
      </c>
      <c r="T149" s="75">
        <v>0</v>
      </c>
      <c r="U149" s="75">
        <v>802356.10036299902</v>
      </c>
      <c r="V149" s="75">
        <v>6320210.6198399896</v>
      </c>
    </row>
    <row r="150" spans="1:22" s="68" customFormat="1" hidden="1" x14ac:dyDescent="0.25">
      <c r="A150" s="65">
        <v>61</v>
      </c>
      <c r="B150" s="65" t="s">
        <v>2847</v>
      </c>
      <c r="C150" s="65" t="s">
        <v>2214</v>
      </c>
      <c r="D150" s="65" t="s">
        <v>2357</v>
      </c>
      <c r="E150" s="65" t="s">
        <v>2848</v>
      </c>
      <c r="F150" s="65" t="s">
        <v>3448</v>
      </c>
      <c r="G150" s="65" t="s">
        <v>2217</v>
      </c>
      <c r="H150" s="65" t="s">
        <v>2218</v>
      </c>
      <c r="I150" s="65" t="s">
        <v>3446</v>
      </c>
      <c r="J150" s="65">
        <v>1</v>
      </c>
      <c r="K150" s="65"/>
      <c r="L150" s="65"/>
      <c r="M150" s="65"/>
      <c r="N150" s="65"/>
      <c r="O150" s="65"/>
      <c r="P150" s="65"/>
      <c r="Q150" s="65"/>
      <c r="R150" s="65" t="s">
        <v>2849</v>
      </c>
      <c r="S150" s="65" t="s">
        <v>2850</v>
      </c>
      <c r="T150" s="65">
        <v>86</v>
      </c>
      <c r="U150" s="65">
        <v>831456.93915200001</v>
      </c>
      <c r="V150" s="65">
        <v>6351806.5022400003</v>
      </c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J152" s="1">
        <f>SUM(J2:J150)</f>
        <v>76</v>
      </c>
      <c r="K152" s="1">
        <f t="shared" ref="K152:Q152" si="0">SUM(K2:K150)</f>
        <v>71</v>
      </c>
      <c r="L152" s="1">
        <f t="shared" si="0"/>
        <v>4</v>
      </c>
      <c r="M152" s="1">
        <f t="shared" si="0"/>
        <v>17</v>
      </c>
      <c r="N152" s="1">
        <f t="shared" si="0"/>
        <v>20</v>
      </c>
      <c r="O152" s="1">
        <f t="shared" si="0"/>
        <v>10</v>
      </c>
      <c r="P152" s="1">
        <f t="shared" si="0"/>
        <v>0</v>
      </c>
      <c r="Q152" s="1">
        <f t="shared" si="0"/>
        <v>20</v>
      </c>
    </row>
    <row r="153" spans="1:22" x14ac:dyDescent="0.25">
      <c r="K153" s="1">
        <f>J152+K152</f>
        <v>147</v>
      </c>
      <c r="Q153" s="1">
        <f>L152+M152+N152+O152+Q152</f>
        <v>71</v>
      </c>
    </row>
    <row r="154" spans="1:22" x14ac:dyDescent="0.25">
      <c r="K154" s="1"/>
    </row>
    <row r="156" spans="1:22" x14ac:dyDescent="0.25">
      <c r="K156" s="1">
        <f>K153+mairies!L356</f>
        <v>498</v>
      </c>
    </row>
    <row r="157" spans="1:22" x14ac:dyDescent="0.25">
      <c r="K157" s="1">
        <f>J152+mairies!K354</f>
        <v>355</v>
      </c>
      <c r="L157" s="1">
        <f>K152+mairies!L354</f>
        <v>143</v>
      </c>
    </row>
  </sheetData>
  <autoFilter ref="A1:V150" xr:uid="{35C1A5FD-0CBF-4214-99A0-1ADB958CE727}">
    <filterColumn colId="8">
      <filters>
        <filter val="Vidourle + Vistre"/>
        <filter val="Vidourle + Vistre + Rhône"/>
        <filter val="Vistre"/>
        <filter val="Vistre + Rhôn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9710D-A888-4289-9180-8E3A0A61B70D}">
  <dimension ref="A1:AH356"/>
  <sheetViews>
    <sheetView topLeftCell="B1" workbookViewId="0">
      <pane ySplit="1" topLeftCell="A324" activePane="bottomLeft" state="frozen"/>
      <selection pane="bottomLeft" activeCell="K353" sqref="K353"/>
    </sheetView>
  </sheetViews>
  <sheetFormatPr baseColWidth="10" defaultRowHeight="15" x14ac:dyDescent="0.25"/>
  <cols>
    <col min="1" max="1" width="7.7109375" customWidth="1"/>
    <col min="2" max="2" width="31.7109375" customWidth="1"/>
    <col min="4" max="4" width="21.5703125" customWidth="1"/>
    <col min="18" max="18" width="12.42578125" customWidth="1"/>
  </cols>
  <sheetData>
    <row r="1" spans="1:20" ht="26.25" thickBot="1" x14ac:dyDescent="0.3">
      <c r="A1" t="s">
        <v>3273</v>
      </c>
      <c r="B1" s="4" t="s">
        <v>2851</v>
      </c>
      <c r="C1" s="5" t="s">
        <v>2852</v>
      </c>
      <c r="D1" s="5" t="s">
        <v>2853</v>
      </c>
      <c r="E1" s="6" t="s">
        <v>2854</v>
      </c>
      <c r="F1" s="7" t="s">
        <v>2855</v>
      </c>
      <c r="G1" s="7" t="s">
        <v>2856</v>
      </c>
      <c r="H1" s="7" t="s">
        <v>2857</v>
      </c>
      <c r="I1" s="7" t="s">
        <v>2858</v>
      </c>
      <c r="J1" s="7" t="s">
        <v>2859</v>
      </c>
      <c r="K1" s="6" t="s">
        <v>2860</v>
      </c>
      <c r="L1" s="7" t="s">
        <v>3260</v>
      </c>
      <c r="M1" s="7" t="s">
        <v>3272</v>
      </c>
      <c r="N1" s="7" t="s">
        <v>3267</v>
      </c>
      <c r="O1" s="7" t="s">
        <v>3268</v>
      </c>
      <c r="P1" s="7" t="s">
        <v>3269</v>
      </c>
      <c r="Q1" s="7" t="s">
        <v>3270</v>
      </c>
      <c r="R1" s="7" t="s">
        <v>3266</v>
      </c>
      <c r="S1" s="7" t="s">
        <v>3271</v>
      </c>
      <c r="T1" s="6" t="s">
        <v>2864</v>
      </c>
    </row>
    <row r="2" spans="1:20" x14ac:dyDescent="0.25">
      <c r="A2" s="58">
        <v>30001</v>
      </c>
      <c r="B2" s="58" t="s">
        <v>1530</v>
      </c>
      <c r="C2" s="80" t="s">
        <v>2865</v>
      </c>
      <c r="D2" s="71"/>
      <c r="E2" s="71">
        <f>F2+G2+H2+I2+J2+K2</f>
        <v>1</v>
      </c>
      <c r="F2" s="71">
        <v>1</v>
      </c>
      <c r="G2" s="71"/>
      <c r="H2" s="71"/>
      <c r="I2" s="71"/>
      <c r="J2" s="71"/>
      <c r="K2" s="71"/>
      <c r="L2" s="71">
        <v>1</v>
      </c>
      <c r="M2" s="71">
        <f>SUM(N2:S2)</f>
        <v>0</v>
      </c>
      <c r="N2" s="71"/>
      <c r="O2" s="71"/>
      <c r="P2" s="71"/>
      <c r="Q2" s="71"/>
      <c r="R2" s="71"/>
      <c r="S2" s="71"/>
      <c r="T2" s="72">
        <f t="shared" ref="T2:T65" si="0">M2/E2</f>
        <v>0</v>
      </c>
    </row>
    <row r="3" spans="1:20" x14ac:dyDescent="0.25">
      <c r="A3" s="58">
        <v>30002</v>
      </c>
      <c r="B3" s="58" t="s">
        <v>1352</v>
      </c>
      <c r="C3" s="69" t="s">
        <v>2866</v>
      </c>
      <c r="D3" s="70"/>
      <c r="E3" s="71">
        <f t="shared" ref="E3:E66" si="1">F3+G3+H3+I3+J3+K3</f>
        <v>1</v>
      </c>
      <c r="F3" s="71">
        <v>1</v>
      </c>
      <c r="G3" s="71"/>
      <c r="H3" s="71"/>
      <c r="I3" s="71"/>
      <c r="J3" s="71"/>
      <c r="K3" s="71"/>
      <c r="L3" s="71">
        <v>1</v>
      </c>
      <c r="M3" s="71">
        <f t="shared" ref="M3:M66" si="2">SUM(N3:S3)</f>
        <v>0</v>
      </c>
      <c r="N3" s="71"/>
      <c r="O3" s="71"/>
      <c r="P3" s="71"/>
      <c r="Q3" s="71"/>
      <c r="R3" s="71"/>
      <c r="S3" s="71"/>
      <c r="T3" s="72">
        <f t="shared" si="0"/>
        <v>0</v>
      </c>
    </row>
    <row r="4" spans="1:20" x14ac:dyDescent="0.25">
      <c r="A4" s="59">
        <v>30003</v>
      </c>
      <c r="B4" s="59" t="s">
        <v>2544</v>
      </c>
      <c r="C4" s="53" t="s">
        <v>2867</v>
      </c>
      <c r="D4" s="54" t="s">
        <v>2868</v>
      </c>
      <c r="E4" s="55">
        <f t="shared" si="1"/>
        <v>3</v>
      </c>
      <c r="F4" s="55">
        <v>1</v>
      </c>
      <c r="G4" s="55">
        <v>1</v>
      </c>
      <c r="H4" s="55">
        <v>1</v>
      </c>
      <c r="I4" s="55"/>
      <c r="J4" s="55"/>
      <c r="K4" s="55"/>
      <c r="L4" s="55">
        <v>0</v>
      </c>
      <c r="M4" s="55">
        <f t="shared" si="2"/>
        <v>3</v>
      </c>
      <c r="N4" s="55"/>
      <c r="O4" s="55"/>
      <c r="P4" s="55"/>
      <c r="Q4" s="55"/>
      <c r="R4" s="55"/>
      <c r="S4" s="55">
        <v>3</v>
      </c>
      <c r="T4" s="57">
        <f t="shared" si="0"/>
        <v>1</v>
      </c>
    </row>
    <row r="5" spans="1:20" x14ac:dyDescent="0.25">
      <c r="A5" s="59">
        <v>30004</v>
      </c>
      <c r="B5" s="59" t="s">
        <v>2528</v>
      </c>
      <c r="C5" s="64" t="s">
        <v>2869</v>
      </c>
      <c r="D5" s="56" t="s">
        <v>2870</v>
      </c>
      <c r="E5" s="55">
        <f t="shared" si="1"/>
        <v>3</v>
      </c>
      <c r="F5" s="56">
        <v>1</v>
      </c>
      <c r="G5" s="56">
        <v>1</v>
      </c>
      <c r="H5" s="56"/>
      <c r="I5" s="56"/>
      <c r="J5" s="56"/>
      <c r="K5" s="56">
        <v>1</v>
      </c>
      <c r="L5" s="56">
        <v>2</v>
      </c>
      <c r="M5" s="55">
        <f t="shared" si="2"/>
        <v>1</v>
      </c>
      <c r="N5" s="56"/>
      <c r="O5" s="56"/>
      <c r="P5" s="56">
        <v>1</v>
      </c>
      <c r="Q5" s="56"/>
      <c r="R5" s="56"/>
      <c r="S5" s="56"/>
      <c r="T5" s="57">
        <f t="shared" si="0"/>
        <v>0.33333333333333331</v>
      </c>
    </row>
    <row r="6" spans="1:20" x14ac:dyDescent="0.25">
      <c r="A6" s="58">
        <v>30005</v>
      </c>
      <c r="B6" s="58" t="s">
        <v>2871</v>
      </c>
      <c r="C6" s="69" t="s">
        <v>2872</v>
      </c>
      <c r="D6" s="70"/>
      <c r="E6" s="71">
        <f t="shared" si="1"/>
        <v>1</v>
      </c>
      <c r="F6" s="71">
        <v>1</v>
      </c>
      <c r="G6" s="71"/>
      <c r="H6" s="71"/>
      <c r="I6" s="71"/>
      <c r="J6" s="71"/>
      <c r="K6" s="71"/>
      <c r="L6" s="71">
        <v>1</v>
      </c>
      <c r="M6" s="71">
        <f t="shared" si="2"/>
        <v>0</v>
      </c>
      <c r="N6" s="71"/>
      <c r="O6" s="71"/>
      <c r="P6" s="71"/>
      <c r="Q6" s="71"/>
      <c r="R6" s="71"/>
      <c r="S6" s="71"/>
      <c r="T6" s="72">
        <f t="shared" si="0"/>
        <v>0</v>
      </c>
    </row>
    <row r="7" spans="1:20" x14ac:dyDescent="0.25">
      <c r="A7" s="59">
        <v>30006</v>
      </c>
      <c r="B7" s="59" t="s">
        <v>2873</v>
      </c>
      <c r="C7" s="64" t="s">
        <v>2866</v>
      </c>
      <c r="D7" s="54" t="s">
        <v>2868</v>
      </c>
      <c r="E7" s="55">
        <f t="shared" si="1"/>
        <v>3</v>
      </c>
      <c r="F7" s="55">
        <v>1</v>
      </c>
      <c r="G7" s="55">
        <v>1</v>
      </c>
      <c r="H7" s="55">
        <v>1</v>
      </c>
      <c r="I7" s="55"/>
      <c r="J7" s="55"/>
      <c r="K7" s="55"/>
      <c r="L7" s="55">
        <v>0</v>
      </c>
      <c r="M7" s="55">
        <f t="shared" si="2"/>
        <v>3</v>
      </c>
      <c r="N7" s="55"/>
      <c r="O7" s="55">
        <v>1</v>
      </c>
      <c r="P7" s="55">
        <v>1</v>
      </c>
      <c r="Q7" s="55">
        <v>1</v>
      </c>
      <c r="R7" s="55"/>
      <c r="S7" s="55"/>
      <c r="T7" s="79">
        <f t="shared" si="0"/>
        <v>1</v>
      </c>
    </row>
    <row r="8" spans="1:20" x14ac:dyDescent="0.25">
      <c r="A8" s="59">
        <v>30007</v>
      </c>
      <c r="B8" s="59" t="s">
        <v>2874</v>
      </c>
      <c r="C8" s="64" t="s">
        <v>2865</v>
      </c>
      <c r="D8" s="56"/>
      <c r="E8" s="55">
        <f t="shared" si="1"/>
        <v>6</v>
      </c>
      <c r="F8" s="55">
        <v>1</v>
      </c>
      <c r="G8" s="55">
        <v>2</v>
      </c>
      <c r="H8" s="55">
        <v>1</v>
      </c>
      <c r="I8" s="55">
        <v>1</v>
      </c>
      <c r="J8" s="55">
        <v>1</v>
      </c>
      <c r="K8" s="55"/>
      <c r="L8" s="55">
        <v>4</v>
      </c>
      <c r="M8" s="55">
        <f t="shared" si="2"/>
        <v>2</v>
      </c>
      <c r="N8" s="55"/>
      <c r="O8" s="55"/>
      <c r="P8" s="55"/>
      <c r="Q8" s="55">
        <v>2</v>
      </c>
      <c r="R8" s="55"/>
      <c r="S8" s="55"/>
      <c r="T8" s="57">
        <f t="shared" si="0"/>
        <v>0.33333333333333331</v>
      </c>
    </row>
    <row r="9" spans="1:20" x14ac:dyDescent="0.25">
      <c r="A9" s="58">
        <v>30008</v>
      </c>
      <c r="B9" s="58" t="s">
        <v>2875</v>
      </c>
      <c r="C9" s="69" t="s">
        <v>2876</v>
      </c>
      <c r="D9" s="70"/>
      <c r="E9" s="71">
        <f t="shared" si="1"/>
        <v>1</v>
      </c>
      <c r="F9" s="71">
        <v>1</v>
      </c>
      <c r="G9" s="71"/>
      <c r="H9" s="71"/>
      <c r="I9" s="71"/>
      <c r="J9" s="71"/>
      <c r="K9" s="71"/>
      <c r="L9" s="71">
        <v>1</v>
      </c>
      <c r="M9" s="71">
        <f t="shared" si="2"/>
        <v>0</v>
      </c>
      <c r="N9" s="71"/>
      <c r="O9" s="71"/>
      <c r="P9" s="71"/>
      <c r="Q9" s="71"/>
      <c r="R9" s="71"/>
      <c r="S9" s="71"/>
      <c r="T9" s="72">
        <f t="shared" si="0"/>
        <v>0</v>
      </c>
    </row>
    <row r="10" spans="1:20" x14ac:dyDescent="0.25">
      <c r="A10" s="58">
        <v>30009</v>
      </c>
      <c r="B10" s="58" t="s">
        <v>2877</v>
      </c>
      <c r="C10" s="69" t="s">
        <v>2878</v>
      </c>
      <c r="D10" s="70"/>
      <c r="E10" s="71">
        <f t="shared" si="1"/>
        <v>1</v>
      </c>
      <c r="F10" s="71">
        <v>1</v>
      </c>
      <c r="G10" s="71"/>
      <c r="H10" s="71"/>
      <c r="I10" s="71"/>
      <c r="J10" s="71"/>
      <c r="K10" s="71"/>
      <c r="L10" s="71">
        <v>1</v>
      </c>
      <c r="M10" s="71">
        <f t="shared" si="2"/>
        <v>0</v>
      </c>
      <c r="N10" s="71"/>
      <c r="O10" s="71"/>
      <c r="P10" s="71"/>
      <c r="Q10" s="71"/>
      <c r="R10" s="71"/>
      <c r="S10" s="71"/>
      <c r="T10" s="72">
        <f t="shared" si="0"/>
        <v>0</v>
      </c>
    </row>
    <row r="11" spans="1:20" x14ac:dyDescent="0.25">
      <c r="A11" s="59">
        <v>30010</v>
      </c>
      <c r="B11" s="59" t="s">
        <v>2879</v>
      </c>
      <c r="C11" s="64" t="s">
        <v>2865</v>
      </c>
      <c r="D11" s="56"/>
      <c r="E11" s="55">
        <f t="shared" si="1"/>
        <v>2</v>
      </c>
      <c r="F11" s="55">
        <v>1</v>
      </c>
      <c r="G11" s="55"/>
      <c r="H11" s="55">
        <v>1</v>
      </c>
      <c r="I11" s="55"/>
      <c r="J11" s="55"/>
      <c r="K11" s="55"/>
      <c r="L11" s="55">
        <v>0</v>
      </c>
      <c r="M11" s="55">
        <f t="shared" si="2"/>
        <v>2</v>
      </c>
      <c r="N11" s="55"/>
      <c r="O11" s="55">
        <v>1</v>
      </c>
      <c r="P11" s="55">
        <v>1</v>
      </c>
      <c r="Q11" s="55"/>
      <c r="R11" s="55"/>
      <c r="S11" s="55"/>
      <c r="T11" s="57">
        <f t="shared" si="0"/>
        <v>1</v>
      </c>
    </row>
    <row r="12" spans="1:20" x14ac:dyDescent="0.25">
      <c r="A12" s="59">
        <v>30011</v>
      </c>
      <c r="B12" s="59" t="s">
        <v>2880</v>
      </c>
      <c r="C12" s="64" t="s">
        <v>2881</v>
      </c>
      <c r="D12" s="56"/>
      <c r="E12" s="55">
        <f t="shared" si="1"/>
        <v>4</v>
      </c>
      <c r="F12" s="55">
        <v>1</v>
      </c>
      <c r="G12" s="55">
        <v>1</v>
      </c>
      <c r="H12" s="55"/>
      <c r="I12" s="55">
        <v>1</v>
      </c>
      <c r="J12" s="55"/>
      <c r="K12" s="55">
        <v>1</v>
      </c>
      <c r="L12" s="55">
        <v>3</v>
      </c>
      <c r="M12" s="55">
        <f t="shared" si="2"/>
        <v>1</v>
      </c>
      <c r="N12" s="55"/>
      <c r="O12" s="55"/>
      <c r="P12" s="55"/>
      <c r="Q12" s="55"/>
      <c r="R12" s="55"/>
      <c r="S12" s="55">
        <v>1</v>
      </c>
      <c r="T12" s="57">
        <f t="shared" si="0"/>
        <v>0.25</v>
      </c>
    </row>
    <row r="13" spans="1:20" x14ac:dyDescent="0.25">
      <c r="A13" s="59">
        <v>30012</v>
      </c>
      <c r="B13" s="59" t="s">
        <v>2882</v>
      </c>
      <c r="C13" s="64" t="s">
        <v>2883</v>
      </c>
      <c r="D13" s="83" t="s">
        <v>2884</v>
      </c>
      <c r="E13" s="55">
        <f t="shared" si="1"/>
        <v>3</v>
      </c>
      <c r="F13" s="55">
        <v>1</v>
      </c>
      <c r="G13" s="55">
        <v>1</v>
      </c>
      <c r="H13" s="55">
        <v>1</v>
      </c>
      <c r="I13" s="55"/>
      <c r="J13" s="55"/>
      <c r="K13" s="55"/>
      <c r="L13" s="55">
        <v>0</v>
      </c>
      <c r="M13" s="55">
        <f t="shared" si="2"/>
        <v>3</v>
      </c>
      <c r="N13" s="55"/>
      <c r="O13" s="55">
        <v>3</v>
      </c>
      <c r="P13" s="55"/>
      <c r="Q13" s="55"/>
      <c r="R13" s="55"/>
      <c r="S13" s="55"/>
      <c r="T13" s="57">
        <f t="shared" si="0"/>
        <v>1</v>
      </c>
    </row>
    <row r="14" spans="1:20" x14ac:dyDescent="0.25">
      <c r="A14" s="58">
        <v>30013</v>
      </c>
      <c r="B14" s="58" t="s">
        <v>2885</v>
      </c>
      <c r="C14" s="69" t="s">
        <v>2865</v>
      </c>
      <c r="D14" s="70"/>
      <c r="E14" s="71">
        <f t="shared" si="1"/>
        <v>1</v>
      </c>
      <c r="F14" s="71">
        <v>1</v>
      </c>
      <c r="G14" s="71"/>
      <c r="H14" s="71"/>
      <c r="I14" s="71"/>
      <c r="J14" s="71"/>
      <c r="K14" s="71"/>
      <c r="L14" s="71">
        <v>1</v>
      </c>
      <c r="M14" s="71">
        <f t="shared" si="2"/>
        <v>0</v>
      </c>
      <c r="N14" s="71"/>
      <c r="O14" s="71"/>
      <c r="P14" s="71"/>
      <c r="Q14" s="71"/>
      <c r="R14" s="71"/>
      <c r="S14" s="71"/>
      <c r="T14" s="72">
        <f t="shared" si="0"/>
        <v>0</v>
      </c>
    </row>
    <row r="15" spans="1:20" x14ac:dyDescent="0.25">
      <c r="A15" s="58">
        <v>30014</v>
      </c>
      <c r="B15" s="58" t="s">
        <v>2886</v>
      </c>
      <c r="C15" s="69" t="s">
        <v>2865</v>
      </c>
      <c r="D15" s="70"/>
      <c r="E15" s="71">
        <f t="shared" si="1"/>
        <v>1</v>
      </c>
      <c r="F15" s="71">
        <v>1</v>
      </c>
      <c r="G15" s="71"/>
      <c r="H15" s="71"/>
      <c r="I15" s="71"/>
      <c r="J15" s="71"/>
      <c r="K15" s="71"/>
      <c r="L15" s="71">
        <v>1</v>
      </c>
      <c r="M15" s="71">
        <f t="shared" si="2"/>
        <v>0</v>
      </c>
      <c r="N15" s="71"/>
      <c r="O15" s="71"/>
      <c r="P15" s="71"/>
      <c r="Q15" s="71"/>
      <c r="R15" s="71"/>
      <c r="S15" s="71"/>
      <c r="T15" s="72">
        <f t="shared" si="0"/>
        <v>0</v>
      </c>
    </row>
    <row r="16" spans="1:20" x14ac:dyDescent="0.25">
      <c r="A16" s="59">
        <v>30015</v>
      </c>
      <c r="B16" s="59" t="s">
        <v>2887</v>
      </c>
      <c r="C16" s="64" t="s">
        <v>2878</v>
      </c>
      <c r="D16" s="56" t="s">
        <v>2888</v>
      </c>
      <c r="E16" s="55">
        <f t="shared" si="1"/>
        <v>1</v>
      </c>
      <c r="F16" s="55">
        <v>1</v>
      </c>
      <c r="G16" s="55"/>
      <c r="H16" s="55"/>
      <c r="I16" s="55"/>
      <c r="J16" s="55"/>
      <c r="K16" s="55"/>
      <c r="L16" s="55">
        <v>0</v>
      </c>
      <c r="M16" s="55">
        <f t="shared" si="2"/>
        <v>1</v>
      </c>
      <c r="N16" s="55"/>
      <c r="O16" s="55"/>
      <c r="P16" s="55"/>
      <c r="Q16" s="55"/>
      <c r="R16" s="55"/>
      <c r="S16" s="55">
        <v>1</v>
      </c>
      <c r="T16" s="57">
        <f t="shared" si="0"/>
        <v>1</v>
      </c>
    </row>
    <row r="17" spans="1:20" x14ac:dyDescent="0.25">
      <c r="A17" s="58">
        <v>30016</v>
      </c>
      <c r="B17" s="58" t="s">
        <v>2889</v>
      </c>
      <c r="C17" s="69" t="s">
        <v>2878</v>
      </c>
      <c r="D17" s="70"/>
      <c r="E17" s="71">
        <f t="shared" si="1"/>
        <v>1</v>
      </c>
      <c r="F17" s="71">
        <v>1</v>
      </c>
      <c r="G17" s="71"/>
      <c r="H17" s="71"/>
      <c r="I17" s="71"/>
      <c r="J17" s="71"/>
      <c r="K17" s="71"/>
      <c r="L17" s="71">
        <v>1</v>
      </c>
      <c r="M17" s="71">
        <f t="shared" si="2"/>
        <v>0</v>
      </c>
      <c r="N17" s="71"/>
      <c r="O17" s="71"/>
      <c r="P17" s="71"/>
      <c r="Q17" s="71"/>
      <c r="R17" s="71"/>
      <c r="S17" s="71"/>
      <c r="T17" s="72">
        <f t="shared" si="0"/>
        <v>0</v>
      </c>
    </row>
    <row r="18" spans="1:20" x14ac:dyDescent="0.25">
      <c r="A18" s="58">
        <v>30017</v>
      </c>
      <c r="B18" s="58" t="s">
        <v>2890</v>
      </c>
      <c r="C18" s="69" t="s">
        <v>2891</v>
      </c>
      <c r="D18" s="70"/>
      <c r="E18" s="71">
        <f t="shared" si="1"/>
        <v>1</v>
      </c>
      <c r="F18" s="71">
        <v>1</v>
      </c>
      <c r="G18" s="71"/>
      <c r="H18" s="71"/>
      <c r="I18" s="71"/>
      <c r="J18" s="71"/>
      <c r="K18" s="71"/>
      <c r="L18" s="71">
        <v>1</v>
      </c>
      <c r="M18" s="71">
        <f t="shared" si="2"/>
        <v>0</v>
      </c>
      <c r="N18" s="71"/>
      <c r="O18" s="71"/>
      <c r="P18" s="71"/>
      <c r="Q18" s="71"/>
      <c r="R18" s="71"/>
      <c r="S18" s="71"/>
      <c r="T18" s="72">
        <f t="shared" si="0"/>
        <v>0</v>
      </c>
    </row>
    <row r="19" spans="1:20" x14ac:dyDescent="0.25">
      <c r="A19" s="58">
        <v>30018</v>
      </c>
      <c r="B19" s="58" t="s">
        <v>2892</v>
      </c>
      <c r="C19" s="69" t="s">
        <v>2866</v>
      </c>
      <c r="D19" s="70"/>
      <c r="E19" s="71">
        <f t="shared" si="1"/>
        <v>1</v>
      </c>
      <c r="F19" s="71">
        <v>1</v>
      </c>
      <c r="G19" s="71"/>
      <c r="H19" s="71"/>
      <c r="I19" s="71"/>
      <c r="J19" s="71"/>
      <c r="K19" s="71"/>
      <c r="L19" s="71">
        <v>1</v>
      </c>
      <c r="M19" s="71">
        <f t="shared" si="2"/>
        <v>0</v>
      </c>
      <c r="N19" s="71"/>
      <c r="O19" s="71"/>
      <c r="P19" s="71"/>
      <c r="Q19" s="71"/>
      <c r="R19" s="71"/>
      <c r="S19" s="71"/>
      <c r="T19" s="72">
        <f t="shared" si="0"/>
        <v>0</v>
      </c>
    </row>
    <row r="20" spans="1:20" x14ac:dyDescent="0.25">
      <c r="A20" s="58">
        <v>30019</v>
      </c>
      <c r="B20" s="58" t="s">
        <v>2893</v>
      </c>
      <c r="C20" s="69" t="s">
        <v>2866</v>
      </c>
      <c r="D20" s="70"/>
      <c r="E20" s="71">
        <f t="shared" si="1"/>
        <v>1</v>
      </c>
      <c r="F20" s="71">
        <v>1</v>
      </c>
      <c r="G20" s="70"/>
      <c r="H20" s="70"/>
      <c r="I20" s="70"/>
      <c r="J20" s="70"/>
      <c r="K20" s="70"/>
      <c r="L20" s="70">
        <v>1</v>
      </c>
      <c r="M20" s="71">
        <f t="shared" si="2"/>
        <v>0</v>
      </c>
      <c r="N20" s="70"/>
      <c r="O20" s="70"/>
      <c r="P20" s="70"/>
      <c r="Q20" s="70"/>
      <c r="R20" s="70"/>
      <c r="S20" s="70"/>
      <c r="T20" s="72">
        <f t="shared" si="0"/>
        <v>0</v>
      </c>
    </row>
    <row r="21" spans="1:20" x14ac:dyDescent="0.25">
      <c r="A21" s="59">
        <v>30020</v>
      </c>
      <c r="B21" s="59" t="s">
        <v>2894</v>
      </c>
      <c r="C21" s="64" t="s">
        <v>2869</v>
      </c>
      <c r="D21" s="56"/>
      <c r="E21" s="55">
        <f t="shared" si="1"/>
        <v>1</v>
      </c>
      <c r="F21" s="56">
        <v>1</v>
      </c>
      <c r="G21" s="56"/>
      <c r="H21" s="56"/>
      <c r="I21" s="56"/>
      <c r="J21" s="56"/>
      <c r="K21" s="56"/>
      <c r="L21" s="56">
        <v>0</v>
      </c>
      <c r="M21" s="55">
        <f t="shared" si="2"/>
        <v>1</v>
      </c>
      <c r="N21" s="56"/>
      <c r="O21" s="56">
        <v>1</v>
      </c>
      <c r="P21" s="56"/>
      <c r="Q21" s="56"/>
      <c r="R21" s="56"/>
      <c r="S21" s="56"/>
      <c r="T21" s="57">
        <f t="shared" si="0"/>
        <v>1</v>
      </c>
    </row>
    <row r="22" spans="1:20" x14ac:dyDescent="0.25">
      <c r="A22" s="58">
        <v>30021</v>
      </c>
      <c r="B22" s="58" t="s">
        <v>2895</v>
      </c>
      <c r="C22" s="69" t="s">
        <v>2865</v>
      </c>
      <c r="D22" s="70"/>
      <c r="E22" s="71">
        <f t="shared" si="1"/>
        <v>1</v>
      </c>
      <c r="F22" s="71">
        <v>1</v>
      </c>
      <c r="G22" s="71"/>
      <c r="H22" s="71"/>
      <c r="I22" s="71"/>
      <c r="J22" s="71"/>
      <c r="K22" s="71"/>
      <c r="L22" s="71">
        <v>1</v>
      </c>
      <c r="M22" s="71">
        <f t="shared" si="2"/>
        <v>0</v>
      </c>
      <c r="N22" s="71"/>
      <c r="O22" s="71"/>
      <c r="P22" s="71"/>
      <c r="Q22" s="71"/>
      <c r="R22" s="71"/>
      <c r="S22" s="71"/>
      <c r="T22" s="72">
        <f t="shared" si="0"/>
        <v>0</v>
      </c>
    </row>
    <row r="23" spans="1:20" x14ac:dyDescent="0.25">
      <c r="A23" s="58">
        <v>30022</v>
      </c>
      <c r="B23" s="58" t="s">
        <v>2896</v>
      </c>
      <c r="C23" s="69" t="s">
        <v>2876</v>
      </c>
      <c r="D23" s="70"/>
      <c r="E23" s="71">
        <f t="shared" si="1"/>
        <v>1</v>
      </c>
      <c r="F23" s="71">
        <v>1</v>
      </c>
      <c r="G23" s="71"/>
      <c r="H23" s="71"/>
      <c r="I23" s="71"/>
      <c r="J23" s="71"/>
      <c r="K23" s="71"/>
      <c r="L23" s="71">
        <v>1</v>
      </c>
      <c r="M23" s="71">
        <f t="shared" si="2"/>
        <v>0</v>
      </c>
      <c r="N23" s="71"/>
      <c r="O23" s="71"/>
      <c r="P23" s="71"/>
      <c r="Q23" s="71"/>
      <c r="R23" s="71"/>
      <c r="S23" s="71"/>
      <c r="T23" s="72">
        <f t="shared" si="0"/>
        <v>0</v>
      </c>
    </row>
    <row r="24" spans="1:20" x14ac:dyDescent="0.25">
      <c r="A24" s="58">
        <v>30023</v>
      </c>
      <c r="B24" s="58" t="s">
        <v>2897</v>
      </c>
      <c r="C24" s="69" t="s">
        <v>2866</v>
      </c>
      <c r="D24" s="70"/>
      <c r="E24" s="71">
        <f t="shared" si="1"/>
        <v>1</v>
      </c>
      <c r="F24" s="71">
        <v>1</v>
      </c>
      <c r="G24" s="71"/>
      <c r="H24" s="71"/>
      <c r="I24" s="71"/>
      <c r="J24" s="71"/>
      <c r="K24" s="71"/>
      <c r="L24" s="71">
        <v>1</v>
      </c>
      <c r="M24" s="71">
        <f t="shared" si="2"/>
        <v>0</v>
      </c>
      <c r="N24" s="71"/>
      <c r="O24" s="71"/>
      <c r="P24" s="71"/>
      <c r="Q24" s="71"/>
      <c r="R24" s="71"/>
      <c r="S24" s="71"/>
      <c r="T24" s="72">
        <f t="shared" si="0"/>
        <v>0</v>
      </c>
    </row>
    <row r="25" spans="1:20" ht="14.25" customHeight="1" x14ac:dyDescent="0.25">
      <c r="A25" s="58">
        <v>30024</v>
      </c>
      <c r="B25" s="58" t="s">
        <v>2898</v>
      </c>
      <c r="C25" s="69" t="s">
        <v>2878</v>
      </c>
      <c r="D25" s="70"/>
      <c r="E25" s="71">
        <f t="shared" si="1"/>
        <v>1</v>
      </c>
      <c r="F25" s="71">
        <v>1</v>
      </c>
      <c r="G25" s="71"/>
      <c r="H25" s="71"/>
      <c r="I25" s="71"/>
      <c r="J25" s="71"/>
      <c r="K25" s="71"/>
      <c r="L25" s="71">
        <v>1</v>
      </c>
      <c r="M25" s="71">
        <f t="shared" si="2"/>
        <v>0</v>
      </c>
      <c r="N25" s="71"/>
      <c r="O25" s="71"/>
      <c r="P25" s="71"/>
      <c r="Q25" s="71"/>
      <c r="R25" s="71"/>
      <c r="S25" s="71"/>
      <c r="T25" s="72">
        <f t="shared" si="0"/>
        <v>0</v>
      </c>
    </row>
    <row r="26" spans="1:20" x14ac:dyDescent="0.25">
      <c r="A26" s="58">
        <v>30025</v>
      </c>
      <c r="B26" s="58" t="s">
        <v>2899</v>
      </c>
      <c r="C26" s="69" t="s">
        <v>2878</v>
      </c>
      <c r="D26" s="70"/>
      <c r="E26" s="71">
        <f t="shared" si="1"/>
        <v>1</v>
      </c>
      <c r="F26" s="71">
        <v>1</v>
      </c>
      <c r="G26" s="71"/>
      <c r="H26" s="71"/>
      <c r="I26" s="71"/>
      <c r="J26" s="71"/>
      <c r="K26" s="71"/>
      <c r="L26" s="71">
        <v>1</v>
      </c>
      <c r="M26" s="71">
        <f t="shared" si="2"/>
        <v>0</v>
      </c>
      <c r="N26" s="71"/>
      <c r="O26" s="71"/>
      <c r="P26" s="71"/>
      <c r="Q26" s="71"/>
      <c r="R26" s="71"/>
      <c r="S26" s="71"/>
      <c r="T26" s="72">
        <f t="shared" si="0"/>
        <v>0</v>
      </c>
    </row>
    <row r="27" spans="1:20" x14ac:dyDescent="0.25">
      <c r="A27" s="59">
        <v>30026</v>
      </c>
      <c r="B27" s="59" t="s">
        <v>2900</v>
      </c>
      <c r="C27" s="64" t="s">
        <v>2878</v>
      </c>
      <c r="D27" s="56"/>
      <c r="E27" s="55">
        <f t="shared" si="1"/>
        <v>1</v>
      </c>
      <c r="F27" s="55">
        <v>1</v>
      </c>
      <c r="G27" s="55"/>
      <c r="H27" s="55"/>
      <c r="I27" s="55"/>
      <c r="J27" s="55"/>
      <c r="K27" s="55"/>
      <c r="L27" s="55">
        <v>0</v>
      </c>
      <c r="M27" s="55">
        <f t="shared" si="2"/>
        <v>1</v>
      </c>
      <c r="N27" s="55"/>
      <c r="O27" s="55"/>
      <c r="P27" s="55"/>
      <c r="Q27" s="55"/>
      <c r="R27" s="55"/>
      <c r="S27" s="55">
        <v>1</v>
      </c>
      <c r="T27" s="57">
        <f t="shared" si="0"/>
        <v>1</v>
      </c>
    </row>
    <row r="28" spans="1:20" x14ac:dyDescent="0.25">
      <c r="A28" s="59">
        <v>30027</v>
      </c>
      <c r="B28" s="59" t="s">
        <v>2901</v>
      </c>
      <c r="C28" s="64" t="s">
        <v>2865</v>
      </c>
      <c r="D28" s="56"/>
      <c r="E28" s="55">
        <f t="shared" si="1"/>
        <v>1</v>
      </c>
      <c r="F28" s="55">
        <v>1</v>
      </c>
      <c r="G28" s="55"/>
      <c r="H28" s="55"/>
      <c r="I28" s="55"/>
      <c r="J28" s="55"/>
      <c r="K28" s="55"/>
      <c r="L28" s="55">
        <v>0</v>
      </c>
      <c r="M28" s="55">
        <f t="shared" si="2"/>
        <v>1</v>
      </c>
      <c r="N28" s="55"/>
      <c r="O28" s="55"/>
      <c r="P28" s="55">
        <v>1</v>
      </c>
      <c r="Q28" s="55"/>
      <c r="R28" s="55"/>
      <c r="S28" s="55"/>
      <c r="T28" s="57">
        <f t="shared" si="0"/>
        <v>1</v>
      </c>
    </row>
    <row r="29" spans="1:20" x14ac:dyDescent="0.25">
      <c r="A29" s="59">
        <v>30028</v>
      </c>
      <c r="B29" s="59" t="s">
        <v>2902</v>
      </c>
      <c r="C29" s="64" t="s">
        <v>2876</v>
      </c>
      <c r="D29" s="56"/>
      <c r="E29" s="55">
        <f t="shared" si="1"/>
        <v>5</v>
      </c>
      <c r="F29" s="56">
        <v>1</v>
      </c>
      <c r="G29" s="56">
        <v>2</v>
      </c>
      <c r="H29" s="56">
        <v>1</v>
      </c>
      <c r="I29" s="56"/>
      <c r="J29" s="56">
        <v>1</v>
      </c>
      <c r="K29" s="56"/>
      <c r="L29" s="56">
        <v>3</v>
      </c>
      <c r="M29" s="55">
        <f t="shared" si="2"/>
        <v>2</v>
      </c>
      <c r="N29" s="56"/>
      <c r="O29" s="56"/>
      <c r="P29" s="56"/>
      <c r="Q29" s="56">
        <v>2</v>
      </c>
      <c r="R29" s="56"/>
      <c r="S29" s="56"/>
      <c r="T29" s="57">
        <f t="shared" si="0"/>
        <v>0.4</v>
      </c>
    </row>
    <row r="30" spans="1:20" x14ac:dyDescent="0.25">
      <c r="A30" s="58">
        <v>30029</v>
      </c>
      <c r="B30" s="58" t="s">
        <v>2903</v>
      </c>
      <c r="C30" s="69" t="s">
        <v>2876</v>
      </c>
      <c r="D30" s="70" t="s">
        <v>2904</v>
      </c>
      <c r="E30" s="71">
        <f t="shared" si="1"/>
        <v>3</v>
      </c>
      <c r="F30" s="71">
        <v>1</v>
      </c>
      <c r="G30" s="71"/>
      <c r="H30" s="71">
        <v>1</v>
      </c>
      <c r="I30" s="71">
        <v>1</v>
      </c>
      <c r="J30" s="71"/>
      <c r="K30" s="71"/>
      <c r="L30" s="71">
        <v>3</v>
      </c>
      <c r="M30" s="71">
        <f t="shared" si="2"/>
        <v>0</v>
      </c>
      <c r="N30" s="71"/>
      <c r="O30" s="71"/>
      <c r="P30" s="71"/>
      <c r="Q30" s="71"/>
      <c r="R30" s="71"/>
      <c r="S30" s="71"/>
      <c r="T30" s="72">
        <f t="shared" si="0"/>
        <v>0</v>
      </c>
    </row>
    <row r="31" spans="1:20" x14ac:dyDescent="0.25">
      <c r="A31" s="58">
        <v>30030</v>
      </c>
      <c r="B31" s="58" t="s">
        <v>2905</v>
      </c>
      <c r="C31" s="69" t="s">
        <v>2865</v>
      </c>
      <c r="D31" s="70"/>
      <c r="E31" s="71">
        <f t="shared" si="1"/>
        <v>1</v>
      </c>
      <c r="F31" s="71">
        <v>1</v>
      </c>
      <c r="G31" s="71"/>
      <c r="H31" s="71"/>
      <c r="I31" s="71"/>
      <c r="J31" s="71"/>
      <c r="K31" s="71"/>
      <c r="L31" s="71">
        <v>1</v>
      </c>
      <c r="M31" s="71">
        <f t="shared" si="2"/>
        <v>0</v>
      </c>
      <c r="N31" s="71"/>
      <c r="O31" s="71"/>
      <c r="P31" s="71"/>
      <c r="Q31" s="71"/>
      <c r="R31" s="71"/>
      <c r="S31" s="71"/>
      <c r="T31" s="72">
        <f t="shared" si="0"/>
        <v>0</v>
      </c>
    </row>
    <row r="32" spans="1:20" x14ac:dyDescent="0.25">
      <c r="A32" s="58">
        <v>30031</v>
      </c>
      <c r="B32" s="58" t="s">
        <v>2906</v>
      </c>
      <c r="C32" s="69" t="s">
        <v>2876</v>
      </c>
      <c r="D32" s="70"/>
      <c r="E32" s="71">
        <f t="shared" si="1"/>
        <v>1</v>
      </c>
      <c r="F32" s="71">
        <v>1</v>
      </c>
      <c r="G32" s="71"/>
      <c r="H32" s="71"/>
      <c r="I32" s="71"/>
      <c r="J32" s="71"/>
      <c r="K32" s="71"/>
      <c r="L32" s="71">
        <v>1</v>
      </c>
      <c r="M32" s="71">
        <f t="shared" si="2"/>
        <v>0</v>
      </c>
      <c r="N32" s="71"/>
      <c r="O32" s="71"/>
      <c r="P32" s="71"/>
      <c r="Q32" s="71"/>
      <c r="R32" s="71"/>
      <c r="S32" s="71"/>
      <c r="T32" s="72">
        <f t="shared" si="0"/>
        <v>0</v>
      </c>
    </row>
    <row r="33" spans="1:20" x14ac:dyDescent="0.25">
      <c r="A33" s="59">
        <v>30032</v>
      </c>
      <c r="B33" s="59" t="s">
        <v>2907</v>
      </c>
      <c r="C33" s="64" t="s">
        <v>2881</v>
      </c>
      <c r="D33" s="56"/>
      <c r="E33" s="55">
        <f t="shared" si="1"/>
        <v>4</v>
      </c>
      <c r="F33" s="56">
        <v>1</v>
      </c>
      <c r="G33" s="56">
        <v>2</v>
      </c>
      <c r="H33" s="56"/>
      <c r="I33" s="56">
        <v>1</v>
      </c>
      <c r="J33" s="56"/>
      <c r="K33" s="56"/>
      <c r="L33" s="56">
        <v>3</v>
      </c>
      <c r="M33" s="55">
        <f t="shared" si="2"/>
        <v>1</v>
      </c>
      <c r="N33" s="56"/>
      <c r="O33" s="56">
        <v>1</v>
      </c>
      <c r="P33" s="56"/>
      <c r="Q33" s="56"/>
      <c r="R33" s="56"/>
      <c r="S33" s="56"/>
      <c r="T33" s="57">
        <f t="shared" si="0"/>
        <v>0.25</v>
      </c>
    </row>
    <row r="34" spans="1:20" x14ac:dyDescent="0.25">
      <c r="A34" s="58">
        <v>30033</v>
      </c>
      <c r="B34" s="58" t="s">
        <v>2908</v>
      </c>
      <c r="C34" s="69" t="s">
        <v>2869</v>
      </c>
      <c r="D34" s="70" t="s">
        <v>2909</v>
      </c>
      <c r="E34" s="71">
        <f t="shared" si="1"/>
        <v>2</v>
      </c>
      <c r="F34" s="70">
        <v>1</v>
      </c>
      <c r="G34" s="70">
        <v>1</v>
      </c>
      <c r="H34" s="70"/>
      <c r="I34" s="70"/>
      <c r="J34" s="70"/>
      <c r="K34" s="70"/>
      <c r="L34" s="70">
        <v>2</v>
      </c>
      <c r="M34" s="71">
        <f t="shared" si="2"/>
        <v>0</v>
      </c>
      <c r="N34" s="70"/>
      <c r="O34" s="70"/>
      <c r="P34" s="70"/>
      <c r="Q34" s="70"/>
      <c r="R34" s="70"/>
      <c r="S34" s="70"/>
      <c r="T34" s="72">
        <f t="shared" si="0"/>
        <v>0</v>
      </c>
    </row>
    <row r="35" spans="1:20" x14ac:dyDescent="0.25">
      <c r="A35" s="59">
        <v>30034</v>
      </c>
      <c r="B35" s="59" t="s">
        <v>2910</v>
      </c>
      <c r="C35" s="64" t="s">
        <v>2883</v>
      </c>
      <c r="D35" s="56" t="s">
        <v>2909</v>
      </c>
      <c r="E35" s="55">
        <f t="shared" si="1"/>
        <v>3</v>
      </c>
      <c r="F35" s="56">
        <v>1</v>
      </c>
      <c r="G35" s="56">
        <v>1</v>
      </c>
      <c r="H35" s="56">
        <v>1</v>
      </c>
      <c r="I35" s="56"/>
      <c r="J35" s="56"/>
      <c r="K35" s="56"/>
      <c r="L35" s="56">
        <v>1</v>
      </c>
      <c r="M35" s="55">
        <f t="shared" si="2"/>
        <v>2</v>
      </c>
      <c r="N35" s="56"/>
      <c r="O35" s="56">
        <v>1</v>
      </c>
      <c r="P35" s="56">
        <v>1</v>
      </c>
      <c r="Q35" s="56"/>
      <c r="R35" s="56"/>
      <c r="S35" s="56"/>
      <c r="T35" s="57">
        <f t="shared" si="0"/>
        <v>0.66666666666666663</v>
      </c>
    </row>
    <row r="36" spans="1:20" x14ac:dyDescent="0.25">
      <c r="A36" s="58">
        <v>30035</v>
      </c>
      <c r="B36" s="58" t="s">
        <v>2911</v>
      </c>
      <c r="C36" s="69" t="s">
        <v>2865</v>
      </c>
      <c r="D36" s="70"/>
      <c r="E36" s="71">
        <f t="shared" si="1"/>
        <v>1</v>
      </c>
      <c r="F36" s="71">
        <v>1</v>
      </c>
      <c r="G36" s="71"/>
      <c r="H36" s="71"/>
      <c r="I36" s="71"/>
      <c r="J36" s="71"/>
      <c r="K36" s="71"/>
      <c r="L36" s="71">
        <v>1</v>
      </c>
      <c r="M36" s="71">
        <f t="shared" si="2"/>
        <v>0</v>
      </c>
      <c r="N36" s="71"/>
      <c r="O36" s="71"/>
      <c r="P36" s="71"/>
      <c r="Q36" s="71"/>
      <c r="R36" s="71"/>
      <c r="S36" s="71"/>
      <c r="T36" s="72">
        <f t="shared" si="0"/>
        <v>0</v>
      </c>
    </row>
    <row r="37" spans="1:20" x14ac:dyDescent="0.25">
      <c r="A37" s="59">
        <v>30036</v>
      </c>
      <c r="B37" s="59" t="s">
        <v>2912</v>
      </c>
      <c r="C37" s="64" t="s">
        <v>2869</v>
      </c>
      <c r="D37" s="56"/>
      <c r="E37" s="55">
        <f t="shared" si="1"/>
        <v>3</v>
      </c>
      <c r="F37" s="56">
        <v>1</v>
      </c>
      <c r="G37" s="56">
        <v>1</v>
      </c>
      <c r="H37" s="56">
        <v>1</v>
      </c>
      <c r="I37" s="56"/>
      <c r="J37" s="56"/>
      <c r="K37" s="56"/>
      <c r="L37" s="56">
        <v>0</v>
      </c>
      <c r="M37" s="55">
        <f t="shared" si="2"/>
        <v>3</v>
      </c>
      <c r="N37" s="56"/>
      <c r="O37" s="56"/>
      <c r="P37" s="56">
        <v>3</v>
      </c>
      <c r="Q37" s="56"/>
      <c r="R37" s="56"/>
      <c r="S37" s="56"/>
      <c r="T37" s="57">
        <f t="shared" si="0"/>
        <v>1</v>
      </c>
    </row>
    <row r="38" spans="1:20" x14ac:dyDescent="0.25">
      <c r="A38" s="59">
        <v>30037</v>
      </c>
      <c r="B38" s="59" t="s">
        <v>2913</v>
      </c>
      <c r="C38" s="64" t="s">
        <v>2876</v>
      </c>
      <c r="D38" s="56"/>
      <c r="E38" s="55">
        <f t="shared" si="1"/>
        <v>5</v>
      </c>
      <c r="F38" s="55">
        <v>1</v>
      </c>
      <c r="G38" s="55">
        <v>1</v>
      </c>
      <c r="H38" s="55">
        <v>1</v>
      </c>
      <c r="I38" s="55">
        <v>1</v>
      </c>
      <c r="J38" s="55">
        <v>1</v>
      </c>
      <c r="K38" s="55"/>
      <c r="L38" s="55">
        <v>2</v>
      </c>
      <c r="M38" s="55">
        <f t="shared" si="2"/>
        <v>3</v>
      </c>
      <c r="N38" s="55"/>
      <c r="O38" s="55">
        <v>2</v>
      </c>
      <c r="P38" s="55"/>
      <c r="Q38" s="55">
        <v>1</v>
      </c>
      <c r="R38" s="55"/>
      <c r="S38" s="55"/>
      <c r="T38" s="57">
        <f t="shared" si="0"/>
        <v>0.6</v>
      </c>
    </row>
    <row r="39" spans="1:20" x14ac:dyDescent="0.25">
      <c r="A39" s="58">
        <v>30038</v>
      </c>
      <c r="B39" s="58" t="s">
        <v>2914</v>
      </c>
      <c r="C39" s="69" t="s">
        <v>2891</v>
      </c>
      <c r="D39" s="70"/>
      <c r="E39" s="71">
        <f t="shared" si="1"/>
        <v>1</v>
      </c>
      <c r="F39" s="71">
        <v>1</v>
      </c>
      <c r="G39" s="71"/>
      <c r="H39" s="71"/>
      <c r="I39" s="71"/>
      <c r="J39" s="71"/>
      <c r="K39" s="71"/>
      <c r="L39" s="71">
        <v>1</v>
      </c>
      <c r="M39" s="71">
        <f t="shared" si="2"/>
        <v>0</v>
      </c>
      <c r="N39" s="71"/>
      <c r="O39" s="71"/>
      <c r="P39" s="71"/>
      <c r="Q39" s="71"/>
      <c r="R39" s="71"/>
      <c r="S39" s="71"/>
      <c r="T39" s="72">
        <f t="shared" si="0"/>
        <v>0</v>
      </c>
    </row>
    <row r="40" spans="1:20" x14ac:dyDescent="0.25">
      <c r="A40" s="58">
        <v>30039</v>
      </c>
      <c r="B40" s="58" t="s">
        <v>2915</v>
      </c>
      <c r="C40" s="69" t="s">
        <v>2869</v>
      </c>
      <c r="D40" s="70"/>
      <c r="E40" s="71">
        <f t="shared" si="1"/>
        <v>1</v>
      </c>
      <c r="F40" s="71">
        <v>1</v>
      </c>
      <c r="G40" s="70"/>
      <c r="H40" s="70"/>
      <c r="I40" s="70"/>
      <c r="J40" s="70"/>
      <c r="K40" s="70"/>
      <c r="L40" s="70">
        <v>1</v>
      </c>
      <c r="M40" s="71">
        <f t="shared" si="2"/>
        <v>0</v>
      </c>
      <c r="N40" s="70"/>
      <c r="O40" s="70"/>
      <c r="P40" s="70"/>
      <c r="Q40" s="70"/>
      <c r="R40" s="70"/>
      <c r="S40" s="70"/>
      <c r="T40" s="72">
        <f t="shared" si="0"/>
        <v>0</v>
      </c>
    </row>
    <row r="41" spans="1:20" x14ac:dyDescent="0.25">
      <c r="A41" s="58">
        <v>30040</v>
      </c>
      <c r="B41" s="58" t="s">
        <v>2916</v>
      </c>
      <c r="C41" s="69" t="s">
        <v>2878</v>
      </c>
      <c r="D41" s="70"/>
      <c r="E41" s="71">
        <f t="shared" si="1"/>
        <v>1</v>
      </c>
      <c r="F41" s="71">
        <v>1</v>
      </c>
      <c r="G41" s="71"/>
      <c r="H41" s="71"/>
      <c r="I41" s="71"/>
      <c r="J41" s="71"/>
      <c r="K41" s="71"/>
      <c r="L41" s="71">
        <v>1</v>
      </c>
      <c r="M41" s="71">
        <f t="shared" si="2"/>
        <v>0</v>
      </c>
      <c r="N41" s="71"/>
      <c r="O41" s="71"/>
      <c r="P41" s="71"/>
      <c r="Q41" s="71"/>
      <c r="R41" s="71"/>
      <c r="S41" s="71"/>
      <c r="T41" s="72">
        <f t="shared" si="0"/>
        <v>0</v>
      </c>
    </row>
    <row r="42" spans="1:20" x14ac:dyDescent="0.25">
      <c r="A42" s="58">
        <v>30041</v>
      </c>
      <c r="B42" s="58" t="s">
        <v>2917</v>
      </c>
      <c r="C42" s="69" t="s">
        <v>2865</v>
      </c>
      <c r="D42" s="70"/>
      <c r="E42" s="71">
        <f t="shared" si="1"/>
        <v>1</v>
      </c>
      <c r="F42" s="71">
        <v>1</v>
      </c>
      <c r="G42" s="71"/>
      <c r="H42" s="71"/>
      <c r="I42" s="71"/>
      <c r="J42" s="71"/>
      <c r="K42" s="71"/>
      <c r="L42" s="71">
        <v>1</v>
      </c>
      <c r="M42" s="71">
        <f t="shared" si="2"/>
        <v>0</v>
      </c>
      <c r="N42" s="71"/>
      <c r="O42" s="71"/>
      <c r="P42" s="71"/>
      <c r="Q42" s="71"/>
      <c r="R42" s="71"/>
      <c r="S42" s="71"/>
      <c r="T42" s="72">
        <f t="shared" si="0"/>
        <v>0</v>
      </c>
    </row>
    <row r="43" spans="1:20" x14ac:dyDescent="0.25">
      <c r="A43" s="86">
        <v>30042</v>
      </c>
      <c r="B43" s="87" t="s">
        <v>2918</v>
      </c>
      <c r="C43" s="69" t="s">
        <v>2865</v>
      </c>
      <c r="D43" s="70"/>
      <c r="E43" s="71">
        <f t="shared" si="1"/>
        <v>1</v>
      </c>
      <c r="F43" s="71">
        <v>1</v>
      </c>
      <c r="G43" s="71"/>
      <c r="H43" s="71"/>
      <c r="I43" s="71"/>
      <c r="J43" s="71"/>
      <c r="K43" s="71"/>
      <c r="L43" s="71">
        <v>1</v>
      </c>
      <c r="M43" s="71">
        <f t="shared" si="2"/>
        <v>0</v>
      </c>
      <c r="N43" s="71"/>
      <c r="O43" s="71"/>
      <c r="P43" s="71"/>
      <c r="Q43" s="71"/>
      <c r="R43" s="71"/>
      <c r="S43" s="71"/>
      <c r="T43" s="72">
        <f t="shared" si="0"/>
        <v>0</v>
      </c>
    </row>
    <row r="44" spans="1:20" x14ac:dyDescent="0.25">
      <c r="A44" s="58">
        <v>30043</v>
      </c>
      <c r="B44" s="58" t="s">
        <v>2919</v>
      </c>
      <c r="C44" s="69" t="s">
        <v>2869</v>
      </c>
      <c r="D44" s="70"/>
      <c r="E44" s="71">
        <f t="shared" si="1"/>
        <v>1</v>
      </c>
      <c r="F44" s="71">
        <v>1</v>
      </c>
      <c r="G44" s="71"/>
      <c r="H44" s="71"/>
      <c r="I44" s="71"/>
      <c r="J44" s="71"/>
      <c r="K44" s="71"/>
      <c r="L44" s="71">
        <v>1</v>
      </c>
      <c r="M44" s="71">
        <f t="shared" si="2"/>
        <v>0</v>
      </c>
      <c r="N44" s="71"/>
      <c r="O44" s="71"/>
      <c r="P44" s="71"/>
      <c r="Q44" s="71"/>
      <c r="R44" s="71"/>
      <c r="S44" s="71"/>
      <c r="T44" s="72">
        <f t="shared" si="0"/>
        <v>0</v>
      </c>
    </row>
    <row r="45" spans="1:20" x14ac:dyDescent="0.25">
      <c r="A45" s="58">
        <v>30044</v>
      </c>
      <c r="B45" s="58" t="s">
        <v>2920</v>
      </c>
      <c r="C45" s="69" t="s">
        <v>2876</v>
      </c>
      <c r="D45" s="70"/>
      <c r="E45" s="71">
        <f t="shared" si="1"/>
        <v>1</v>
      </c>
      <c r="F45" s="71">
        <v>1</v>
      </c>
      <c r="G45" s="71"/>
      <c r="H45" s="71"/>
      <c r="I45" s="71"/>
      <c r="J45" s="71"/>
      <c r="K45" s="71"/>
      <c r="L45" s="71">
        <v>1</v>
      </c>
      <c r="M45" s="71">
        <f t="shared" si="2"/>
        <v>0</v>
      </c>
      <c r="N45" s="71"/>
      <c r="O45" s="71"/>
      <c r="P45" s="71"/>
      <c r="Q45" s="71"/>
      <c r="R45" s="71"/>
      <c r="S45" s="71"/>
      <c r="T45" s="72">
        <f t="shared" si="0"/>
        <v>0</v>
      </c>
    </row>
    <row r="46" spans="1:20" x14ac:dyDescent="0.25">
      <c r="A46" s="58">
        <v>30045</v>
      </c>
      <c r="B46" s="58" t="s">
        <v>2921</v>
      </c>
      <c r="C46" s="69" t="s">
        <v>2876</v>
      </c>
      <c r="D46" s="70"/>
      <c r="E46" s="71">
        <f t="shared" si="1"/>
        <v>1</v>
      </c>
      <c r="F46" s="71">
        <v>1</v>
      </c>
      <c r="G46" s="71"/>
      <c r="H46" s="71"/>
      <c r="I46" s="71"/>
      <c r="J46" s="71"/>
      <c r="K46" s="71"/>
      <c r="L46" s="71">
        <v>1</v>
      </c>
      <c r="M46" s="71">
        <f t="shared" si="2"/>
        <v>0</v>
      </c>
      <c r="N46" s="71"/>
      <c r="O46" s="71"/>
      <c r="P46" s="71"/>
      <c r="Q46" s="71"/>
      <c r="R46" s="71"/>
      <c r="S46" s="71"/>
      <c r="T46" s="72">
        <f t="shared" si="0"/>
        <v>0</v>
      </c>
    </row>
    <row r="47" spans="1:20" x14ac:dyDescent="0.25">
      <c r="A47" s="59">
        <v>30046</v>
      </c>
      <c r="B47" s="59" t="s">
        <v>2922</v>
      </c>
      <c r="C47" s="64" t="s">
        <v>2865</v>
      </c>
      <c r="D47" s="56"/>
      <c r="E47" s="55">
        <f t="shared" si="1"/>
        <v>2</v>
      </c>
      <c r="F47" s="55">
        <v>1</v>
      </c>
      <c r="G47" s="55"/>
      <c r="H47" s="55"/>
      <c r="I47" s="55"/>
      <c r="J47" s="55"/>
      <c r="K47" s="55">
        <v>1</v>
      </c>
      <c r="L47" s="55">
        <v>1</v>
      </c>
      <c r="M47" s="55">
        <f t="shared" si="2"/>
        <v>1</v>
      </c>
      <c r="N47" s="55"/>
      <c r="O47" s="55"/>
      <c r="P47" s="55"/>
      <c r="Q47" s="55">
        <v>1</v>
      </c>
      <c r="R47" s="55"/>
      <c r="S47" s="55"/>
      <c r="T47" s="57">
        <f t="shared" si="0"/>
        <v>0.5</v>
      </c>
    </row>
    <row r="48" spans="1:20" x14ac:dyDescent="0.25">
      <c r="A48" s="58">
        <v>30047</v>
      </c>
      <c r="B48" s="58" t="s">
        <v>2923</v>
      </c>
      <c r="C48" s="69" t="s">
        <v>2869</v>
      </c>
      <c r="D48" s="70"/>
      <c r="E48" s="71">
        <f t="shared" si="1"/>
        <v>2</v>
      </c>
      <c r="F48" s="70">
        <v>1</v>
      </c>
      <c r="G48" s="70"/>
      <c r="H48" s="70">
        <v>1</v>
      </c>
      <c r="I48" s="70"/>
      <c r="J48" s="70"/>
      <c r="K48" s="70"/>
      <c r="L48" s="70">
        <v>2</v>
      </c>
      <c r="M48" s="71">
        <f t="shared" si="2"/>
        <v>0</v>
      </c>
      <c r="N48" s="70"/>
      <c r="O48" s="70"/>
      <c r="P48" s="70"/>
      <c r="Q48" s="70"/>
      <c r="R48" s="70"/>
      <c r="S48" s="70"/>
      <c r="T48" s="72">
        <f t="shared" si="0"/>
        <v>0</v>
      </c>
    </row>
    <row r="49" spans="1:20" x14ac:dyDescent="0.25">
      <c r="A49" s="58">
        <v>30048</v>
      </c>
      <c r="B49" s="58" t="s">
        <v>2924</v>
      </c>
      <c r="C49" s="69" t="s">
        <v>2876</v>
      </c>
      <c r="D49" s="70"/>
      <c r="E49" s="71">
        <f t="shared" si="1"/>
        <v>1</v>
      </c>
      <c r="F49" s="71">
        <v>1</v>
      </c>
      <c r="G49" s="71"/>
      <c r="H49" s="71"/>
      <c r="I49" s="71"/>
      <c r="J49" s="71"/>
      <c r="K49" s="71"/>
      <c r="L49" s="71">
        <v>1</v>
      </c>
      <c r="M49" s="71">
        <f t="shared" si="2"/>
        <v>0</v>
      </c>
      <c r="N49" s="71"/>
      <c r="O49" s="71"/>
      <c r="P49" s="71"/>
      <c r="Q49" s="71"/>
      <c r="R49" s="71"/>
      <c r="S49" s="71"/>
      <c r="T49" s="72">
        <f t="shared" si="0"/>
        <v>0</v>
      </c>
    </row>
    <row r="50" spans="1:20" x14ac:dyDescent="0.25">
      <c r="A50" s="59">
        <v>30049</v>
      </c>
      <c r="B50" s="59" t="s">
        <v>2925</v>
      </c>
      <c r="C50" s="64" t="s">
        <v>2865</v>
      </c>
      <c r="D50" s="56"/>
      <c r="E50" s="55">
        <f t="shared" si="1"/>
        <v>1</v>
      </c>
      <c r="F50" s="55">
        <v>1</v>
      </c>
      <c r="G50" s="55"/>
      <c r="H50" s="55"/>
      <c r="I50" s="55"/>
      <c r="J50" s="55"/>
      <c r="K50" s="55"/>
      <c r="L50" s="55">
        <v>0</v>
      </c>
      <c r="M50" s="55">
        <f t="shared" si="2"/>
        <v>1</v>
      </c>
      <c r="N50" s="55"/>
      <c r="O50" s="55">
        <v>1</v>
      </c>
      <c r="P50" s="55"/>
      <c r="Q50" s="55"/>
      <c r="R50" s="55"/>
      <c r="S50" s="55"/>
      <c r="T50" s="57">
        <f t="shared" si="0"/>
        <v>1</v>
      </c>
    </row>
    <row r="51" spans="1:20" x14ac:dyDescent="0.25">
      <c r="A51" s="58">
        <v>30050</v>
      </c>
      <c r="B51" s="58" t="s">
        <v>2926</v>
      </c>
      <c r="C51" s="69" t="s">
        <v>2866</v>
      </c>
      <c r="D51" s="70"/>
      <c r="E51" s="71">
        <f t="shared" si="1"/>
        <v>1</v>
      </c>
      <c r="F51" s="71">
        <v>1</v>
      </c>
      <c r="G51" s="71"/>
      <c r="H51" s="71"/>
      <c r="I51" s="71"/>
      <c r="J51" s="71"/>
      <c r="K51" s="71"/>
      <c r="L51" s="71">
        <v>1</v>
      </c>
      <c r="M51" s="71">
        <f t="shared" si="2"/>
        <v>0</v>
      </c>
      <c r="N51" s="71"/>
      <c r="O51" s="71"/>
      <c r="P51" s="71"/>
      <c r="Q51" s="71"/>
      <c r="R51" s="71"/>
      <c r="S51" s="71"/>
      <c r="T51" s="72">
        <f t="shared" si="0"/>
        <v>0</v>
      </c>
    </row>
    <row r="52" spans="1:20" x14ac:dyDescent="0.25">
      <c r="A52" s="59">
        <v>30051</v>
      </c>
      <c r="B52" s="59" t="s">
        <v>2927</v>
      </c>
      <c r="C52" s="64" t="s">
        <v>2865</v>
      </c>
      <c r="D52" s="56"/>
      <c r="E52" s="55">
        <f t="shared" si="1"/>
        <v>2</v>
      </c>
      <c r="F52" s="55">
        <v>1</v>
      </c>
      <c r="G52" s="55"/>
      <c r="H52" s="55"/>
      <c r="I52" s="55"/>
      <c r="J52" s="55"/>
      <c r="K52" s="55">
        <v>1</v>
      </c>
      <c r="L52" s="55">
        <v>1</v>
      </c>
      <c r="M52" s="55">
        <f t="shared" si="2"/>
        <v>1</v>
      </c>
      <c r="N52" s="55"/>
      <c r="O52" s="55"/>
      <c r="P52" s="55"/>
      <c r="Q52" s="55">
        <v>1</v>
      </c>
      <c r="R52" s="55"/>
      <c r="S52" s="55"/>
      <c r="T52" s="57">
        <f t="shared" si="0"/>
        <v>0.5</v>
      </c>
    </row>
    <row r="53" spans="1:20" x14ac:dyDescent="0.25">
      <c r="A53" s="58">
        <v>30052</v>
      </c>
      <c r="B53" s="60" t="s">
        <v>3276</v>
      </c>
      <c r="C53" s="69" t="s">
        <v>2891</v>
      </c>
      <c r="D53" s="70" t="s">
        <v>2888</v>
      </c>
      <c r="E53" s="71">
        <f t="shared" si="1"/>
        <v>1</v>
      </c>
      <c r="F53" s="71">
        <v>1</v>
      </c>
      <c r="G53" s="71"/>
      <c r="H53" s="71"/>
      <c r="I53" s="71"/>
      <c r="J53" s="71"/>
      <c r="K53" s="71"/>
      <c r="L53" s="71">
        <v>1</v>
      </c>
      <c r="M53" s="71">
        <f t="shared" si="2"/>
        <v>0</v>
      </c>
      <c r="N53" s="71"/>
      <c r="O53" s="71"/>
      <c r="P53" s="71"/>
      <c r="Q53" s="71"/>
      <c r="R53" s="71"/>
      <c r="S53" s="71"/>
      <c r="T53" s="72">
        <f t="shared" si="0"/>
        <v>0</v>
      </c>
    </row>
    <row r="54" spans="1:20" x14ac:dyDescent="0.25">
      <c r="A54" s="58">
        <v>30053</v>
      </c>
      <c r="B54" s="58" t="s">
        <v>2928</v>
      </c>
      <c r="C54" s="69" t="s">
        <v>2865</v>
      </c>
      <c r="D54" s="70"/>
      <c r="E54" s="71">
        <f t="shared" si="1"/>
        <v>1</v>
      </c>
      <c r="F54" s="71">
        <v>1</v>
      </c>
      <c r="G54" s="71"/>
      <c r="H54" s="71"/>
      <c r="I54" s="71"/>
      <c r="J54" s="71"/>
      <c r="K54" s="71"/>
      <c r="L54" s="71">
        <v>1</v>
      </c>
      <c r="M54" s="71">
        <f t="shared" si="2"/>
        <v>0</v>
      </c>
      <c r="N54" s="71"/>
      <c r="O54" s="71"/>
      <c r="P54" s="71"/>
      <c r="Q54" s="71"/>
      <c r="R54" s="71"/>
      <c r="S54" s="71"/>
      <c r="T54" s="72">
        <f t="shared" si="0"/>
        <v>0</v>
      </c>
    </row>
    <row r="55" spans="1:20" x14ac:dyDescent="0.25">
      <c r="A55" s="58">
        <v>30055</v>
      </c>
      <c r="B55" s="58" t="s">
        <v>2929</v>
      </c>
      <c r="C55" s="69" t="s">
        <v>2876</v>
      </c>
      <c r="D55" s="70"/>
      <c r="E55" s="71">
        <f t="shared" si="1"/>
        <v>1</v>
      </c>
      <c r="F55" s="71">
        <v>1</v>
      </c>
      <c r="G55" s="71"/>
      <c r="H55" s="71"/>
      <c r="I55" s="71"/>
      <c r="J55" s="71"/>
      <c r="K55" s="71"/>
      <c r="L55" s="71">
        <v>1</v>
      </c>
      <c r="M55" s="71">
        <f t="shared" si="2"/>
        <v>0</v>
      </c>
      <c r="N55" s="71"/>
      <c r="O55" s="71"/>
      <c r="P55" s="71"/>
      <c r="Q55" s="71"/>
      <c r="R55" s="71"/>
      <c r="S55" s="71"/>
      <c r="T55" s="72">
        <f t="shared" si="0"/>
        <v>0</v>
      </c>
    </row>
    <row r="56" spans="1:20" x14ac:dyDescent="0.25">
      <c r="A56" s="58">
        <v>30054</v>
      </c>
      <c r="B56" s="58" t="s">
        <v>2930</v>
      </c>
      <c r="C56" s="69" t="s">
        <v>2866</v>
      </c>
      <c r="D56" s="70"/>
      <c r="E56" s="71">
        <f t="shared" si="1"/>
        <v>1</v>
      </c>
      <c r="F56" s="71">
        <v>1</v>
      </c>
      <c r="G56" s="71"/>
      <c r="H56" s="71"/>
      <c r="I56" s="71"/>
      <c r="J56" s="71"/>
      <c r="K56" s="71"/>
      <c r="L56" s="71">
        <v>1</v>
      </c>
      <c r="M56" s="71">
        <f t="shared" si="2"/>
        <v>0</v>
      </c>
      <c r="N56" s="71"/>
      <c r="O56" s="71"/>
      <c r="P56" s="71"/>
      <c r="Q56" s="71"/>
      <c r="R56" s="71"/>
      <c r="S56" s="71"/>
      <c r="T56" s="72">
        <f t="shared" si="0"/>
        <v>0</v>
      </c>
    </row>
    <row r="57" spans="1:20" x14ac:dyDescent="0.25">
      <c r="A57" s="58">
        <v>30056</v>
      </c>
      <c r="B57" s="58" t="s">
        <v>2931</v>
      </c>
      <c r="C57" s="69" t="s">
        <v>2876</v>
      </c>
      <c r="D57" s="70"/>
      <c r="E57" s="71">
        <f t="shared" si="1"/>
        <v>1</v>
      </c>
      <c r="F57" s="71">
        <v>1</v>
      </c>
      <c r="G57" s="70"/>
      <c r="H57" s="70"/>
      <c r="I57" s="70"/>
      <c r="J57" s="70"/>
      <c r="K57" s="70"/>
      <c r="L57" s="70">
        <v>1</v>
      </c>
      <c r="M57" s="71">
        <f t="shared" si="2"/>
        <v>0</v>
      </c>
      <c r="N57" s="70"/>
      <c r="O57" s="70"/>
      <c r="P57" s="70"/>
      <c r="Q57" s="70"/>
      <c r="R57" s="70"/>
      <c r="S57" s="70"/>
      <c r="T57" s="72">
        <f t="shared" si="0"/>
        <v>0</v>
      </c>
    </row>
    <row r="58" spans="1:20" x14ac:dyDescent="0.25">
      <c r="A58" s="58">
        <v>30057</v>
      </c>
      <c r="B58" s="58" t="s">
        <v>2932</v>
      </c>
      <c r="C58" s="69" t="s">
        <v>2865</v>
      </c>
      <c r="D58" s="70"/>
      <c r="E58" s="71">
        <f t="shared" si="1"/>
        <v>1</v>
      </c>
      <c r="F58" s="71">
        <v>1</v>
      </c>
      <c r="G58" s="71"/>
      <c r="H58" s="71"/>
      <c r="I58" s="71"/>
      <c r="J58" s="71"/>
      <c r="K58" s="71"/>
      <c r="L58" s="71">
        <v>1</v>
      </c>
      <c r="M58" s="71">
        <f t="shared" si="2"/>
        <v>0</v>
      </c>
      <c r="N58" s="71"/>
      <c r="O58" s="71"/>
      <c r="P58" s="71"/>
      <c r="Q58" s="71"/>
      <c r="R58" s="71"/>
      <c r="S58" s="71"/>
      <c r="T58" s="72">
        <f t="shared" si="0"/>
        <v>0</v>
      </c>
    </row>
    <row r="59" spans="1:20" x14ac:dyDescent="0.25">
      <c r="A59" s="58">
        <v>30058</v>
      </c>
      <c r="B59" s="58" t="s">
        <v>2933</v>
      </c>
      <c r="C59" s="69" t="s">
        <v>2866</v>
      </c>
      <c r="D59" s="70"/>
      <c r="E59" s="71">
        <f t="shared" si="1"/>
        <v>1</v>
      </c>
      <c r="F59" s="71">
        <v>1</v>
      </c>
      <c r="G59" s="71"/>
      <c r="H59" s="71"/>
      <c r="I59" s="71"/>
      <c r="J59" s="71"/>
      <c r="K59" s="71"/>
      <c r="L59" s="71">
        <v>1</v>
      </c>
      <c r="M59" s="71">
        <f t="shared" si="2"/>
        <v>0</v>
      </c>
      <c r="N59" s="71"/>
      <c r="O59" s="71"/>
      <c r="P59" s="71"/>
      <c r="Q59" s="71"/>
      <c r="R59" s="71"/>
      <c r="S59" s="71"/>
      <c r="T59" s="72">
        <f t="shared" si="0"/>
        <v>0</v>
      </c>
    </row>
    <row r="60" spans="1:20" x14ac:dyDescent="0.25">
      <c r="A60" s="59">
        <v>30059</v>
      </c>
      <c r="B60" s="59" t="s">
        <v>2934</v>
      </c>
      <c r="C60" s="64" t="s">
        <v>2869</v>
      </c>
      <c r="D60" s="54" t="s">
        <v>2868</v>
      </c>
      <c r="E60" s="55">
        <f t="shared" si="1"/>
        <v>1</v>
      </c>
      <c r="F60" s="56">
        <v>1</v>
      </c>
      <c r="G60" s="56"/>
      <c r="H60" s="56"/>
      <c r="I60" s="56"/>
      <c r="J60" s="56"/>
      <c r="K60" s="56"/>
      <c r="L60" s="56">
        <v>0</v>
      </c>
      <c r="M60" s="55">
        <f t="shared" si="2"/>
        <v>1</v>
      </c>
      <c r="N60" s="56"/>
      <c r="O60" s="56"/>
      <c r="P60" s="56"/>
      <c r="Q60" s="56"/>
      <c r="R60" s="56"/>
      <c r="S60" s="56">
        <v>1</v>
      </c>
      <c r="T60" s="57">
        <f t="shared" si="0"/>
        <v>1</v>
      </c>
    </row>
    <row r="61" spans="1:20" x14ac:dyDescent="0.25">
      <c r="A61" s="59">
        <v>30060</v>
      </c>
      <c r="B61" s="59" t="s">
        <v>2935</v>
      </c>
      <c r="C61" s="64" t="s">
        <v>2869</v>
      </c>
      <c r="D61" s="56"/>
      <c r="E61" s="55">
        <f t="shared" si="1"/>
        <v>1</v>
      </c>
      <c r="F61" s="56">
        <v>1</v>
      </c>
      <c r="G61" s="56"/>
      <c r="H61" s="56"/>
      <c r="I61" s="56"/>
      <c r="J61" s="56"/>
      <c r="K61" s="56"/>
      <c r="L61" s="56">
        <v>0</v>
      </c>
      <c r="M61" s="55">
        <f t="shared" si="2"/>
        <v>1</v>
      </c>
      <c r="N61" s="56"/>
      <c r="O61" s="56"/>
      <c r="P61" s="56">
        <v>1</v>
      </c>
      <c r="Q61" s="56"/>
      <c r="R61" s="56"/>
      <c r="S61" s="56"/>
      <c r="T61" s="57">
        <f t="shared" si="0"/>
        <v>1</v>
      </c>
    </row>
    <row r="62" spans="1:20" x14ac:dyDescent="0.25">
      <c r="A62" s="58">
        <v>30061</v>
      </c>
      <c r="B62" s="58" t="s">
        <v>2936</v>
      </c>
      <c r="C62" s="69" t="s">
        <v>2865</v>
      </c>
      <c r="D62" s="70"/>
      <c r="E62" s="71">
        <f t="shared" si="1"/>
        <v>2</v>
      </c>
      <c r="F62" s="71">
        <v>1</v>
      </c>
      <c r="G62" s="71">
        <v>1</v>
      </c>
      <c r="H62" s="71"/>
      <c r="I62" s="71"/>
      <c r="J62" s="71"/>
      <c r="K62" s="71"/>
      <c r="L62" s="71">
        <v>2</v>
      </c>
      <c r="M62" s="71">
        <f t="shared" si="2"/>
        <v>0</v>
      </c>
      <c r="N62" s="71"/>
      <c r="O62" s="71"/>
      <c r="P62" s="71"/>
      <c r="Q62" s="71"/>
      <c r="R62" s="71"/>
      <c r="S62" s="71"/>
      <c r="T62" s="72">
        <f t="shared" si="0"/>
        <v>0</v>
      </c>
    </row>
    <row r="63" spans="1:20" x14ac:dyDescent="0.25">
      <c r="A63" s="59">
        <v>30062</v>
      </c>
      <c r="B63" s="59" t="s">
        <v>2937</v>
      </c>
      <c r="C63" s="64" t="s">
        <v>2869</v>
      </c>
      <c r="D63" s="56"/>
      <c r="E63" s="55">
        <f t="shared" si="1"/>
        <v>3</v>
      </c>
      <c r="F63" s="56">
        <v>1</v>
      </c>
      <c r="G63" s="56">
        <v>1</v>
      </c>
      <c r="H63" s="56">
        <v>1</v>
      </c>
      <c r="I63" s="56"/>
      <c r="J63" s="56"/>
      <c r="K63" s="56"/>
      <c r="L63" s="56">
        <v>2</v>
      </c>
      <c r="M63" s="55">
        <f t="shared" si="2"/>
        <v>1</v>
      </c>
      <c r="N63" s="56"/>
      <c r="O63" s="56">
        <v>1</v>
      </c>
      <c r="P63" s="56"/>
      <c r="Q63" s="56"/>
      <c r="R63" s="56"/>
      <c r="S63" s="56"/>
      <c r="T63" s="57">
        <f t="shared" si="0"/>
        <v>0.33333333333333331</v>
      </c>
    </row>
    <row r="64" spans="1:20" x14ac:dyDescent="0.25">
      <c r="A64" s="58">
        <v>30064</v>
      </c>
      <c r="B64" s="58" t="s">
        <v>2938</v>
      </c>
      <c r="C64" s="69" t="s">
        <v>2878</v>
      </c>
      <c r="D64" s="70"/>
      <c r="E64" s="71">
        <f t="shared" si="1"/>
        <v>1</v>
      </c>
      <c r="F64" s="71">
        <v>1</v>
      </c>
      <c r="G64" s="71"/>
      <c r="H64" s="71"/>
      <c r="I64" s="71"/>
      <c r="J64" s="71"/>
      <c r="K64" s="71"/>
      <c r="L64" s="71">
        <v>1</v>
      </c>
      <c r="M64" s="71">
        <f t="shared" si="2"/>
        <v>0</v>
      </c>
      <c r="N64" s="71"/>
      <c r="O64" s="71"/>
      <c r="P64" s="71"/>
      <c r="Q64" s="71"/>
      <c r="R64" s="71"/>
      <c r="S64" s="71"/>
      <c r="T64" s="72">
        <f t="shared" si="0"/>
        <v>0</v>
      </c>
    </row>
    <row r="65" spans="1:20" x14ac:dyDescent="0.25">
      <c r="A65" s="58">
        <v>30065</v>
      </c>
      <c r="B65" s="58" t="s">
        <v>2939</v>
      </c>
      <c r="C65" s="69" t="s">
        <v>2866</v>
      </c>
      <c r="D65" s="70"/>
      <c r="E65" s="71">
        <f t="shared" si="1"/>
        <v>1</v>
      </c>
      <c r="F65" s="71">
        <v>1</v>
      </c>
      <c r="G65" s="71"/>
      <c r="H65" s="71"/>
      <c r="I65" s="71"/>
      <c r="J65" s="71"/>
      <c r="K65" s="71"/>
      <c r="L65" s="71">
        <v>1</v>
      </c>
      <c r="M65" s="71">
        <f t="shared" si="2"/>
        <v>0</v>
      </c>
      <c r="N65" s="71"/>
      <c r="O65" s="71"/>
      <c r="P65" s="71"/>
      <c r="Q65" s="71"/>
      <c r="R65" s="71"/>
      <c r="S65" s="71"/>
      <c r="T65" s="72">
        <f t="shared" si="0"/>
        <v>0</v>
      </c>
    </row>
    <row r="66" spans="1:20" x14ac:dyDescent="0.25">
      <c r="A66" s="58">
        <v>30066</v>
      </c>
      <c r="B66" s="58" t="s">
        <v>2940</v>
      </c>
      <c r="C66" s="69" t="s">
        <v>2866</v>
      </c>
      <c r="D66" s="70"/>
      <c r="E66" s="71">
        <f t="shared" si="1"/>
        <v>1</v>
      </c>
      <c r="F66" s="71">
        <v>1</v>
      </c>
      <c r="G66" s="71"/>
      <c r="H66" s="71"/>
      <c r="I66" s="71"/>
      <c r="J66" s="71"/>
      <c r="K66" s="71"/>
      <c r="L66" s="71">
        <v>1</v>
      </c>
      <c r="M66" s="71">
        <f t="shared" si="2"/>
        <v>0</v>
      </c>
      <c r="N66" s="71"/>
      <c r="O66" s="71"/>
      <c r="P66" s="71"/>
      <c r="Q66" s="71"/>
      <c r="R66" s="71"/>
      <c r="S66" s="71"/>
      <c r="T66" s="72">
        <f t="shared" ref="T66:T129" si="3">M66/E66</f>
        <v>0</v>
      </c>
    </row>
    <row r="67" spans="1:20" x14ac:dyDescent="0.25">
      <c r="A67" s="58">
        <v>30067</v>
      </c>
      <c r="B67" s="58" t="s">
        <v>2941</v>
      </c>
      <c r="C67" s="69" t="s">
        <v>2865</v>
      </c>
      <c r="D67" s="92" t="s">
        <v>2942</v>
      </c>
      <c r="E67" s="71">
        <f t="shared" ref="E67:E130" si="4">F67+G67+H67+I67+J67+K67</f>
        <v>1</v>
      </c>
      <c r="F67" s="71">
        <v>1</v>
      </c>
      <c r="G67" s="71"/>
      <c r="H67" s="71"/>
      <c r="I67" s="71"/>
      <c r="J67" s="71"/>
      <c r="K67" s="71"/>
      <c r="L67" s="71">
        <v>1</v>
      </c>
      <c r="M67" s="71">
        <f t="shared" ref="M67:M130" si="5">SUM(N67:S67)</f>
        <v>0</v>
      </c>
      <c r="N67" s="71"/>
      <c r="O67" s="71"/>
      <c r="P67" s="71"/>
      <c r="Q67" s="71"/>
      <c r="R67" s="71"/>
      <c r="S67" s="71"/>
      <c r="T67" s="72">
        <f t="shared" si="3"/>
        <v>0</v>
      </c>
    </row>
    <row r="68" spans="1:20" x14ac:dyDescent="0.25">
      <c r="A68" s="59">
        <v>30068</v>
      </c>
      <c r="B68" s="59" t="s">
        <v>2943</v>
      </c>
      <c r="C68" s="64" t="s">
        <v>2865</v>
      </c>
      <c r="D68" s="56"/>
      <c r="E68" s="55">
        <f t="shared" si="4"/>
        <v>1</v>
      </c>
      <c r="F68" s="55">
        <v>1</v>
      </c>
      <c r="G68" s="55"/>
      <c r="H68" s="55"/>
      <c r="I68" s="55"/>
      <c r="J68" s="55"/>
      <c r="K68" s="55"/>
      <c r="L68" s="55">
        <v>0</v>
      </c>
      <c r="M68" s="55">
        <f t="shared" si="5"/>
        <v>1</v>
      </c>
      <c r="N68" s="55"/>
      <c r="O68" s="55"/>
      <c r="P68" s="55"/>
      <c r="Q68" s="55"/>
      <c r="R68" s="55"/>
      <c r="S68" s="55">
        <v>1</v>
      </c>
      <c r="T68" s="57">
        <f t="shared" si="3"/>
        <v>1</v>
      </c>
    </row>
    <row r="69" spans="1:20" x14ac:dyDescent="0.25">
      <c r="A69" s="58">
        <v>30069</v>
      </c>
      <c r="B69" s="58" t="s">
        <v>2944</v>
      </c>
      <c r="C69" s="69" t="s">
        <v>2866</v>
      </c>
      <c r="D69" s="70"/>
      <c r="E69" s="71">
        <f t="shared" si="4"/>
        <v>1</v>
      </c>
      <c r="F69" s="71">
        <v>1</v>
      </c>
      <c r="G69" s="71"/>
      <c r="H69" s="71"/>
      <c r="I69" s="71"/>
      <c r="J69" s="71"/>
      <c r="K69" s="71"/>
      <c r="L69" s="71">
        <v>1</v>
      </c>
      <c r="M69" s="71">
        <f t="shared" si="5"/>
        <v>0</v>
      </c>
      <c r="N69" s="71"/>
      <c r="O69" s="71"/>
      <c r="P69" s="71"/>
      <c r="Q69" s="71"/>
      <c r="R69" s="71"/>
      <c r="S69" s="71"/>
      <c r="T69" s="72">
        <f t="shared" si="3"/>
        <v>0</v>
      </c>
    </row>
    <row r="70" spans="1:20" x14ac:dyDescent="0.25">
      <c r="A70" s="58">
        <v>30070</v>
      </c>
      <c r="B70" s="58" t="s">
        <v>2945</v>
      </c>
      <c r="C70" s="69" t="s">
        <v>2883</v>
      </c>
      <c r="D70" s="70" t="s">
        <v>2946</v>
      </c>
      <c r="E70" s="71">
        <f t="shared" si="4"/>
        <v>1</v>
      </c>
      <c r="F70" s="71">
        <v>1</v>
      </c>
      <c r="G70" s="71"/>
      <c r="H70" s="71"/>
      <c r="I70" s="71"/>
      <c r="J70" s="71"/>
      <c r="K70" s="71"/>
      <c r="L70" s="71">
        <v>1</v>
      </c>
      <c r="M70" s="71">
        <f t="shared" si="5"/>
        <v>0</v>
      </c>
      <c r="N70" s="71"/>
      <c r="O70" s="71"/>
      <c r="P70" s="71"/>
      <c r="Q70" s="71"/>
      <c r="R70" s="71"/>
      <c r="S70" s="71"/>
      <c r="T70" s="72">
        <f t="shared" si="3"/>
        <v>0</v>
      </c>
    </row>
    <row r="71" spans="1:20" x14ac:dyDescent="0.25">
      <c r="A71" s="58">
        <v>30071</v>
      </c>
      <c r="B71" s="58" t="s">
        <v>2947</v>
      </c>
      <c r="C71" s="69" t="s">
        <v>2865</v>
      </c>
      <c r="D71" s="70"/>
      <c r="E71" s="71">
        <f t="shared" si="4"/>
        <v>1</v>
      </c>
      <c r="F71" s="71">
        <v>1</v>
      </c>
      <c r="G71" s="71"/>
      <c r="H71" s="71"/>
      <c r="I71" s="71"/>
      <c r="J71" s="71"/>
      <c r="K71" s="71"/>
      <c r="L71" s="71">
        <v>1</v>
      </c>
      <c r="M71" s="71">
        <f t="shared" si="5"/>
        <v>0</v>
      </c>
      <c r="N71" s="71"/>
      <c r="O71" s="71"/>
      <c r="P71" s="71"/>
      <c r="Q71" s="71"/>
      <c r="R71" s="71"/>
      <c r="S71" s="71"/>
      <c r="T71" s="72">
        <f t="shared" si="3"/>
        <v>0</v>
      </c>
    </row>
    <row r="72" spans="1:20" x14ac:dyDescent="0.25">
      <c r="A72" s="58">
        <v>30072</v>
      </c>
      <c r="B72" s="58" t="s">
        <v>2948</v>
      </c>
      <c r="C72" s="69" t="s">
        <v>2865</v>
      </c>
      <c r="D72" s="70"/>
      <c r="E72" s="71">
        <f t="shared" si="4"/>
        <v>1</v>
      </c>
      <c r="F72" s="71">
        <v>1</v>
      </c>
      <c r="G72" s="71"/>
      <c r="H72" s="71"/>
      <c r="I72" s="71"/>
      <c r="J72" s="71"/>
      <c r="K72" s="71"/>
      <c r="L72" s="71">
        <v>1</v>
      </c>
      <c r="M72" s="71">
        <f t="shared" si="5"/>
        <v>0</v>
      </c>
      <c r="N72" s="71"/>
      <c r="O72" s="71"/>
      <c r="P72" s="71"/>
      <c r="Q72" s="71"/>
      <c r="R72" s="71"/>
      <c r="S72" s="71"/>
      <c r="T72" s="72">
        <f t="shared" si="3"/>
        <v>0</v>
      </c>
    </row>
    <row r="73" spans="1:20" x14ac:dyDescent="0.25">
      <c r="A73" s="58">
        <v>30073</v>
      </c>
      <c r="B73" s="58" t="s">
        <v>2949</v>
      </c>
      <c r="C73" s="69" t="s">
        <v>2865</v>
      </c>
      <c r="D73" s="70"/>
      <c r="E73" s="71">
        <f t="shared" si="4"/>
        <v>1</v>
      </c>
      <c r="F73" s="71">
        <v>1</v>
      </c>
      <c r="G73" s="71"/>
      <c r="H73" s="71"/>
      <c r="I73" s="71"/>
      <c r="J73" s="71"/>
      <c r="K73" s="71"/>
      <c r="L73" s="71">
        <v>1</v>
      </c>
      <c r="M73" s="71">
        <f t="shared" si="5"/>
        <v>0</v>
      </c>
      <c r="N73" s="71"/>
      <c r="O73" s="71"/>
      <c r="P73" s="71"/>
      <c r="Q73" s="71"/>
      <c r="R73" s="71"/>
      <c r="S73" s="71"/>
      <c r="T73" s="72">
        <f t="shared" si="3"/>
        <v>0</v>
      </c>
    </row>
    <row r="74" spans="1:20" x14ac:dyDescent="0.25">
      <c r="A74" s="58">
        <v>30074</v>
      </c>
      <c r="B74" s="58" t="s">
        <v>2950</v>
      </c>
      <c r="C74" s="69" t="s">
        <v>2951</v>
      </c>
      <c r="D74" s="70"/>
      <c r="E74" s="71">
        <f t="shared" si="4"/>
        <v>1</v>
      </c>
      <c r="F74" s="71">
        <v>1</v>
      </c>
      <c r="G74" s="71"/>
      <c r="H74" s="71"/>
      <c r="I74" s="71"/>
      <c r="J74" s="71"/>
      <c r="K74" s="71"/>
      <c r="L74" s="71">
        <v>1</v>
      </c>
      <c r="M74" s="71">
        <f t="shared" si="5"/>
        <v>0</v>
      </c>
      <c r="N74" s="71"/>
      <c r="O74" s="71"/>
      <c r="P74" s="71"/>
      <c r="Q74" s="71"/>
      <c r="R74" s="71"/>
      <c r="S74" s="71"/>
      <c r="T74" s="72">
        <f t="shared" si="3"/>
        <v>0</v>
      </c>
    </row>
    <row r="75" spans="1:20" x14ac:dyDescent="0.25">
      <c r="A75" s="59">
        <v>30075</v>
      </c>
      <c r="B75" s="59" t="s">
        <v>2952</v>
      </c>
      <c r="C75" s="64" t="s">
        <v>2869</v>
      </c>
      <c r="D75" s="56"/>
      <c r="E75" s="55">
        <f t="shared" si="4"/>
        <v>1</v>
      </c>
      <c r="F75" s="56">
        <v>1</v>
      </c>
      <c r="G75" s="56"/>
      <c r="H75" s="56"/>
      <c r="I75" s="56"/>
      <c r="J75" s="56"/>
      <c r="K75" s="56"/>
      <c r="L75" s="56">
        <v>0</v>
      </c>
      <c r="M75" s="55">
        <f t="shared" si="5"/>
        <v>1</v>
      </c>
      <c r="N75" s="56"/>
      <c r="O75" s="56">
        <v>1</v>
      </c>
      <c r="P75" s="56"/>
      <c r="Q75" s="56"/>
      <c r="R75" s="56"/>
      <c r="S75" s="56"/>
      <c r="T75" s="57">
        <f t="shared" si="3"/>
        <v>1</v>
      </c>
    </row>
    <row r="76" spans="1:20" x14ac:dyDescent="0.25">
      <c r="A76" s="59">
        <v>30076</v>
      </c>
      <c r="B76" s="59" t="s">
        <v>2953</v>
      </c>
      <c r="C76" s="64" t="s">
        <v>2876</v>
      </c>
      <c r="D76" s="56"/>
      <c r="E76" s="55">
        <f t="shared" si="4"/>
        <v>1</v>
      </c>
      <c r="F76" s="55">
        <v>1</v>
      </c>
      <c r="G76" s="55"/>
      <c r="H76" s="55"/>
      <c r="I76" s="55"/>
      <c r="J76" s="55"/>
      <c r="K76" s="55"/>
      <c r="L76" s="55">
        <v>0</v>
      </c>
      <c r="M76" s="55">
        <f t="shared" si="5"/>
        <v>1</v>
      </c>
      <c r="N76" s="55"/>
      <c r="O76" s="55"/>
      <c r="P76" s="55"/>
      <c r="Q76" s="55"/>
      <c r="R76" s="55"/>
      <c r="S76" s="55">
        <v>1</v>
      </c>
      <c r="T76" s="57">
        <f t="shared" si="3"/>
        <v>1</v>
      </c>
    </row>
    <row r="77" spans="1:20" x14ac:dyDescent="0.25">
      <c r="A77" s="58">
        <v>30077</v>
      </c>
      <c r="B77" s="58" t="s">
        <v>2954</v>
      </c>
      <c r="C77" s="69" t="s">
        <v>2865</v>
      </c>
      <c r="D77" s="70"/>
      <c r="E77" s="71">
        <f t="shared" si="4"/>
        <v>1</v>
      </c>
      <c r="F77" s="71">
        <v>1</v>
      </c>
      <c r="G77" s="71"/>
      <c r="H77" s="71"/>
      <c r="I77" s="71"/>
      <c r="J77" s="71"/>
      <c r="K77" s="71"/>
      <c r="L77" s="71">
        <v>1</v>
      </c>
      <c r="M77" s="71">
        <f t="shared" si="5"/>
        <v>0</v>
      </c>
      <c r="N77" s="71"/>
      <c r="O77" s="71"/>
      <c r="P77" s="71"/>
      <c r="Q77" s="71"/>
      <c r="R77" s="71"/>
      <c r="S77" s="71"/>
      <c r="T77" s="72">
        <f t="shared" si="3"/>
        <v>0</v>
      </c>
    </row>
    <row r="78" spans="1:20" x14ac:dyDescent="0.25">
      <c r="A78" s="59">
        <v>30079</v>
      </c>
      <c r="B78" s="59" t="s">
        <v>2955</v>
      </c>
      <c r="C78" s="64" t="s">
        <v>2876</v>
      </c>
      <c r="D78" s="56"/>
      <c r="E78" s="55">
        <f t="shared" si="4"/>
        <v>1</v>
      </c>
      <c r="F78" s="55">
        <v>1</v>
      </c>
      <c r="G78" s="55"/>
      <c r="H78" s="55"/>
      <c r="I78" s="55"/>
      <c r="J78" s="55"/>
      <c r="K78" s="55"/>
      <c r="L78" s="55">
        <v>0</v>
      </c>
      <c r="M78" s="55">
        <f t="shared" si="5"/>
        <v>1</v>
      </c>
      <c r="N78" s="55"/>
      <c r="O78" s="55"/>
      <c r="P78" s="55"/>
      <c r="Q78" s="55">
        <v>1</v>
      </c>
      <c r="R78" s="55"/>
      <c r="S78" s="55"/>
      <c r="T78" s="57">
        <f t="shared" si="3"/>
        <v>1</v>
      </c>
    </row>
    <row r="79" spans="1:20" x14ac:dyDescent="0.25">
      <c r="A79" s="58">
        <v>30080</v>
      </c>
      <c r="B79" s="58" t="s">
        <v>2956</v>
      </c>
      <c r="C79" s="69" t="s">
        <v>2876</v>
      </c>
      <c r="D79" s="70"/>
      <c r="E79" s="71">
        <f t="shared" si="4"/>
        <v>1</v>
      </c>
      <c r="F79" s="71">
        <v>1</v>
      </c>
      <c r="G79" s="71"/>
      <c r="H79" s="71"/>
      <c r="I79" s="71"/>
      <c r="J79" s="71"/>
      <c r="K79" s="71"/>
      <c r="L79" s="71">
        <v>1</v>
      </c>
      <c r="M79" s="71">
        <f t="shared" si="5"/>
        <v>0</v>
      </c>
      <c r="N79" s="71"/>
      <c r="O79" s="71"/>
      <c r="P79" s="71"/>
      <c r="Q79" s="71"/>
      <c r="R79" s="71"/>
      <c r="S79" s="71"/>
      <c r="T79" s="72">
        <f t="shared" si="3"/>
        <v>0</v>
      </c>
    </row>
    <row r="80" spans="1:20" x14ac:dyDescent="0.25">
      <c r="A80" s="59">
        <v>30081</v>
      </c>
      <c r="B80" s="59" t="s">
        <v>2957</v>
      </c>
      <c r="C80" s="64" t="s">
        <v>2876</v>
      </c>
      <c r="D80" s="56" t="s">
        <v>2958</v>
      </c>
      <c r="E80" s="55">
        <f t="shared" si="4"/>
        <v>1</v>
      </c>
      <c r="F80" s="55">
        <v>1</v>
      </c>
      <c r="G80" s="55"/>
      <c r="H80" s="55"/>
      <c r="I80" s="55"/>
      <c r="J80" s="55"/>
      <c r="K80" s="55"/>
      <c r="L80" s="55">
        <v>0</v>
      </c>
      <c r="M80" s="55">
        <f t="shared" si="5"/>
        <v>1</v>
      </c>
      <c r="N80" s="55"/>
      <c r="O80" s="55">
        <v>1</v>
      </c>
      <c r="P80" s="55"/>
      <c r="Q80" s="55"/>
      <c r="R80" s="55"/>
      <c r="S80" s="55"/>
      <c r="T80" s="57">
        <f t="shared" si="3"/>
        <v>1</v>
      </c>
    </row>
    <row r="81" spans="1:20" x14ac:dyDescent="0.25">
      <c r="A81" s="58">
        <v>30082</v>
      </c>
      <c r="B81" s="58" t="s">
        <v>2959</v>
      </c>
      <c r="C81" s="69" t="s">
        <v>2869</v>
      </c>
      <c r="D81" s="70" t="s">
        <v>2960</v>
      </c>
      <c r="E81" s="71">
        <f t="shared" si="4"/>
        <v>1</v>
      </c>
      <c r="F81" s="71">
        <v>1</v>
      </c>
      <c r="G81" s="70"/>
      <c r="H81" s="70"/>
      <c r="I81" s="70"/>
      <c r="J81" s="70"/>
      <c r="K81" s="70"/>
      <c r="L81" s="70">
        <v>1</v>
      </c>
      <c r="M81" s="71">
        <f t="shared" si="5"/>
        <v>0</v>
      </c>
      <c r="N81" s="70"/>
      <c r="O81" s="70"/>
      <c r="P81" s="70"/>
      <c r="Q81" s="70"/>
      <c r="R81" s="70"/>
      <c r="S81" s="70"/>
      <c r="T81" s="72">
        <f t="shared" si="3"/>
        <v>0</v>
      </c>
    </row>
    <row r="82" spans="1:20" x14ac:dyDescent="0.25">
      <c r="A82" s="59">
        <v>30083</v>
      </c>
      <c r="B82" s="59" t="s">
        <v>2961</v>
      </c>
      <c r="C82" s="64" t="s">
        <v>2869</v>
      </c>
      <c r="D82" s="56"/>
      <c r="E82" s="55">
        <f t="shared" si="4"/>
        <v>1</v>
      </c>
      <c r="F82" s="55">
        <v>1</v>
      </c>
      <c r="G82" s="56"/>
      <c r="H82" s="56"/>
      <c r="I82" s="56"/>
      <c r="J82" s="56"/>
      <c r="K82" s="56"/>
      <c r="L82" s="56">
        <v>0</v>
      </c>
      <c r="M82" s="55">
        <f t="shared" si="5"/>
        <v>1</v>
      </c>
      <c r="N82" s="56"/>
      <c r="O82" s="56">
        <v>1</v>
      </c>
      <c r="P82" s="56"/>
      <c r="Q82" s="56"/>
      <c r="R82" s="56"/>
      <c r="S82" s="56"/>
      <c r="T82" s="57">
        <f t="shared" si="3"/>
        <v>1</v>
      </c>
    </row>
    <row r="83" spans="1:20" x14ac:dyDescent="0.25">
      <c r="A83" s="59">
        <v>30084</v>
      </c>
      <c r="B83" s="59" t="s">
        <v>2962</v>
      </c>
      <c r="C83" s="64" t="s">
        <v>2876</v>
      </c>
      <c r="D83" s="56" t="s">
        <v>2958</v>
      </c>
      <c r="E83" s="55">
        <f t="shared" si="4"/>
        <v>1</v>
      </c>
      <c r="F83" s="55">
        <v>1</v>
      </c>
      <c r="G83" s="55"/>
      <c r="H83" s="55"/>
      <c r="I83" s="55"/>
      <c r="J83" s="55"/>
      <c r="K83" s="55"/>
      <c r="L83" s="55">
        <v>0</v>
      </c>
      <c r="M83" s="55">
        <f t="shared" si="5"/>
        <v>1</v>
      </c>
      <c r="N83" s="55"/>
      <c r="O83" s="55">
        <v>1</v>
      </c>
      <c r="P83" s="55"/>
      <c r="Q83" s="55"/>
      <c r="R83" s="55"/>
      <c r="S83" s="55"/>
      <c r="T83" s="57">
        <f t="shared" si="3"/>
        <v>1</v>
      </c>
    </row>
    <row r="84" spans="1:20" x14ac:dyDescent="0.25">
      <c r="A84" s="58">
        <v>30085</v>
      </c>
      <c r="B84" s="58" t="s">
        <v>2963</v>
      </c>
      <c r="C84" s="69" t="s">
        <v>2865</v>
      </c>
      <c r="D84" s="70"/>
      <c r="E84" s="71">
        <f t="shared" si="4"/>
        <v>1</v>
      </c>
      <c r="F84" s="71">
        <v>1</v>
      </c>
      <c r="G84" s="70"/>
      <c r="H84" s="70"/>
      <c r="I84" s="70"/>
      <c r="J84" s="70"/>
      <c r="K84" s="70"/>
      <c r="L84" s="70">
        <v>1</v>
      </c>
      <c r="M84" s="71">
        <f t="shared" si="5"/>
        <v>0</v>
      </c>
      <c r="N84" s="70"/>
      <c r="O84" s="70"/>
      <c r="P84" s="70"/>
      <c r="Q84" s="70"/>
      <c r="R84" s="70"/>
      <c r="S84" s="70"/>
      <c r="T84" s="72">
        <f t="shared" si="3"/>
        <v>0</v>
      </c>
    </row>
    <row r="85" spans="1:20" x14ac:dyDescent="0.25">
      <c r="A85" s="58">
        <v>30086</v>
      </c>
      <c r="B85" s="58" t="s">
        <v>2964</v>
      </c>
      <c r="C85" s="69" t="s">
        <v>2865</v>
      </c>
      <c r="D85" s="70"/>
      <c r="E85" s="71">
        <f t="shared" si="4"/>
        <v>1</v>
      </c>
      <c r="F85" s="71">
        <v>1</v>
      </c>
      <c r="G85" s="71"/>
      <c r="H85" s="71"/>
      <c r="I85" s="71"/>
      <c r="J85" s="71"/>
      <c r="K85" s="71"/>
      <c r="L85" s="71">
        <v>1</v>
      </c>
      <c r="M85" s="71">
        <f t="shared" si="5"/>
        <v>0</v>
      </c>
      <c r="N85" s="71"/>
      <c r="O85" s="71"/>
      <c r="P85" s="71"/>
      <c r="Q85" s="71"/>
      <c r="R85" s="71"/>
      <c r="S85" s="71"/>
      <c r="T85" s="72">
        <f t="shared" si="3"/>
        <v>0</v>
      </c>
    </row>
    <row r="86" spans="1:20" x14ac:dyDescent="0.25">
      <c r="A86" s="58">
        <v>30087</v>
      </c>
      <c r="B86" s="58" t="s">
        <v>2965</v>
      </c>
      <c r="C86" s="69" t="s">
        <v>2865</v>
      </c>
      <c r="D86" s="70"/>
      <c r="E86" s="71">
        <f t="shared" si="4"/>
        <v>1</v>
      </c>
      <c r="F86" s="71">
        <v>1</v>
      </c>
      <c r="G86" s="71"/>
      <c r="H86" s="71"/>
      <c r="I86" s="71"/>
      <c r="J86" s="71"/>
      <c r="K86" s="71"/>
      <c r="L86" s="71">
        <v>1</v>
      </c>
      <c r="M86" s="71">
        <f t="shared" si="5"/>
        <v>0</v>
      </c>
      <c r="N86" s="71"/>
      <c r="O86" s="71"/>
      <c r="P86" s="71"/>
      <c r="Q86" s="71"/>
      <c r="R86" s="71"/>
      <c r="S86" s="71"/>
      <c r="T86" s="72">
        <f t="shared" si="3"/>
        <v>0</v>
      </c>
    </row>
    <row r="87" spans="1:20" x14ac:dyDescent="0.25">
      <c r="A87" s="58">
        <v>30088</v>
      </c>
      <c r="B87" s="58" t="s">
        <v>2966</v>
      </c>
      <c r="C87" s="69" t="s">
        <v>2866</v>
      </c>
      <c r="D87" s="70"/>
      <c r="E87" s="71">
        <f t="shared" si="4"/>
        <v>1</v>
      </c>
      <c r="F87" s="71">
        <v>1</v>
      </c>
      <c r="G87" s="71"/>
      <c r="H87" s="71"/>
      <c r="I87" s="71"/>
      <c r="J87" s="71"/>
      <c r="K87" s="71"/>
      <c r="L87" s="71">
        <v>1</v>
      </c>
      <c r="M87" s="71">
        <f t="shared" si="5"/>
        <v>0</v>
      </c>
      <c r="N87" s="71"/>
      <c r="O87" s="71"/>
      <c r="P87" s="71"/>
      <c r="Q87" s="71"/>
      <c r="R87" s="71"/>
      <c r="S87" s="71"/>
      <c r="T87" s="72">
        <f t="shared" si="3"/>
        <v>0</v>
      </c>
    </row>
    <row r="88" spans="1:20" x14ac:dyDescent="0.25">
      <c r="A88" s="59">
        <v>30089</v>
      </c>
      <c r="B88" s="59" t="s">
        <v>2967</v>
      </c>
      <c r="C88" s="64" t="s">
        <v>2881</v>
      </c>
      <c r="D88" s="83" t="s">
        <v>2884</v>
      </c>
      <c r="E88" s="55">
        <f t="shared" si="4"/>
        <v>1</v>
      </c>
      <c r="F88" s="55">
        <v>1</v>
      </c>
      <c r="G88" s="56"/>
      <c r="H88" s="56"/>
      <c r="I88" s="56"/>
      <c r="J88" s="56"/>
      <c r="K88" s="56"/>
      <c r="L88" s="56">
        <v>0</v>
      </c>
      <c r="M88" s="55">
        <f t="shared" si="5"/>
        <v>1</v>
      </c>
      <c r="N88" s="56"/>
      <c r="O88" s="56">
        <v>1</v>
      </c>
      <c r="P88" s="56"/>
      <c r="Q88" s="56"/>
      <c r="R88" s="56"/>
      <c r="S88" s="56"/>
      <c r="T88" s="57">
        <f t="shared" si="3"/>
        <v>1</v>
      </c>
    </row>
    <row r="89" spans="1:20" x14ac:dyDescent="0.25">
      <c r="A89" s="58">
        <v>30090</v>
      </c>
      <c r="B89" s="58" t="s">
        <v>2968</v>
      </c>
      <c r="C89" s="69" t="s">
        <v>2876</v>
      </c>
      <c r="D89" s="70"/>
      <c r="E89" s="71">
        <f t="shared" si="4"/>
        <v>1</v>
      </c>
      <c r="F89" s="71">
        <v>1</v>
      </c>
      <c r="G89" s="71"/>
      <c r="H89" s="71"/>
      <c r="I89" s="71"/>
      <c r="J89" s="71"/>
      <c r="K89" s="71"/>
      <c r="L89" s="71">
        <v>1</v>
      </c>
      <c r="M89" s="71">
        <f t="shared" si="5"/>
        <v>0</v>
      </c>
      <c r="N89" s="71"/>
      <c r="O89" s="71"/>
      <c r="P89" s="71"/>
      <c r="Q89" s="71"/>
      <c r="R89" s="71"/>
      <c r="S89" s="71"/>
      <c r="T89" s="72">
        <f t="shared" si="3"/>
        <v>0</v>
      </c>
    </row>
    <row r="90" spans="1:20" x14ac:dyDescent="0.25">
      <c r="A90" s="58">
        <v>30091</v>
      </c>
      <c r="B90" s="58" t="s">
        <v>2969</v>
      </c>
      <c r="C90" s="69" t="s">
        <v>2866</v>
      </c>
      <c r="D90" s="70" t="s">
        <v>2870</v>
      </c>
      <c r="E90" s="71">
        <f t="shared" si="4"/>
        <v>1</v>
      </c>
      <c r="F90" s="71">
        <v>1</v>
      </c>
      <c r="G90" s="71"/>
      <c r="H90" s="71"/>
      <c r="I90" s="71"/>
      <c r="J90" s="71"/>
      <c r="K90" s="71"/>
      <c r="L90" s="71">
        <v>1</v>
      </c>
      <c r="M90" s="71">
        <f t="shared" si="5"/>
        <v>0</v>
      </c>
      <c r="N90" s="71"/>
      <c r="O90" s="71"/>
      <c r="P90" s="71"/>
      <c r="Q90" s="71"/>
      <c r="R90" s="71"/>
      <c r="S90" s="71"/>
      <c r="T90" s="72">
        <f t="shared" si="3"/>
        <v>0</v>
      </c>
    </row>
    <row r="91" spans="1:20" x14ac:dyDescent="0.25">
      <c r="A91" s="58">
        <v>30092</v>
      </c>
      <c r="B91" s="58" t="s">
        <v>2970</v>
      </c>
      <c r="C91" s="69" t="s">
        <v>2876</v>
      </c>
      <c r="D91" s="70"/>
      <c r="E91" s="71">
        <f t="shared" si="4"/>
        <v>1</v>
      </c>
      <c r="F91" s="71">
        <v>1</v>
      </c>
      <c r="G91" s="70"/>
      <c r="H91" s="70"/>
      <c r="I91" s="70"/>
      <c r="J91" s="70"/>
      <c r="K91" s="70"/>
      <c r="L91" s="70">
        <v>1</v>
      </c>
      <c r="M91" s="71">
        <f t="shared" si="5"/>
        <v>0</v>
      </c>
      <c r="N91" s="70"/>
      <c r="O91" s="70"/>
      <c r="P91" s="70"/>
      <c r="Q91" s="70"/>
      <c r="R91" s="70"/>
      <c r="S91" s="70"/>
      <c r="T91" s="72">
        <f t="shared" si="3"/>
        <v>0</v>
      </c>
    </row>
    <row r="92" spans="1:20" x14ac:dyDescent="0.25">
      <c r="A92" s="59">
        <v>30093</v>
      </c>
      <c r="B92" s="59" t="s">
        <v>2971</v>
      </c>
      <c r="C92" s="64" t="s">
        <v>2866</v>
      </c>
      <c r="D92" s="56"/>
      <c r="E92" s="55">
        <f t="shared" si="4"/>
        <v>1</v>
      </c>
      <c r="F92" s="55">
        <v>1</v>
      </c>
      <c r="G92" s="55"/>
      <c r="H92" s="55"/>
      <c r="I92" s="55"/>
      <c r="J92" s="55"/>
      <c r="K92" s="55"/>
      <c r="L92" s="55">
        <v>0</v>
      </c>
      <c r="M92" s="55">
        <f t="shared" si="5"/>
        <v>1</v>
      </c>
      <c r="N92" s="55"/>
      <c r="O92" s="55"/>
      <c r="P92" s="55"/>
      <c r="Q92" s="55"/>
      <c r="R92" s="55"/>
      <c r="S92" s="55">
        <v>1</v>
      </c>
      <c r="T92" s="57">
        <f t="shared" si="3"/>
        <v>1</v>
      </c>
    </row>
    <row r="93" spans="1:20" x14ac:dyDescent="0.25">
      <c r="A93" s="58">
        <v>30094</v>
      </c>
      <c r="B93" s="58" t="s">
        <v>2972</v>
      </c>
      <c r="C93" s="69" t="s">
        <v>2865</v>
      </c>
      <c r="D93" s="70"/>
      <c r="E93" s="71">
        <f t="shared" si="4"/>
        <v>1</v>
      </c>
      <c r="F93" s="71">
        <v>1</v>
      </c>
      <c r="G93" s="71"/>
      <c r="H93" s="71"/>
      <c r="I93" s="71"/>
      <c r="J93" s="71"/>
      <c r="K93" s="71"/>
      <c r="L93" s="71">
        <v>1</v>
      </c>
      <c r="M93" s="71">
        <f t="shared" si="5"/>
        <v>0</v>
      </c>
      <c r="N93" s="71"/>
      <c r="O93" s="71"/>
      <c r="P93" s="71"/>
      <c r="Q93" s="71"/>
      <c r="R93" s="71"/>
      <c r="S93" s="71"/>
      <c r="T93" s="72">
        <f t="shared" si="3"/>
        <v>0</v>
      </c>
    </row>
    <row r="94" spans="1:20" x14ac:dyDescent="0.25">
      <c r="A94" s="59">
        <v>30095</v>
      </c>
      <c r="B94" s="59" t="s">
        <v>2973</v>
      </c>
      <c r="C94" s="64" t="s">
        <v>2866</v>
      </c>
      <c r="D94" s="56"/>
      <c r="E94" s="55">
        <f t="shared" si="4"/>
        <v>1</v>
      </c>
      <c r="F94" s="55">
        <v>1</v>
      </c>
      <c r="G94" s="55"/>
      <c r="H94" s="55"/>
      <c r="I94" s="55"/>
      <c r="J94" s="55"/>
      <c r="K94" s="55"/>
      <c r="L94" s="55">
        <v>0</v>
      </c>
      <c r="M94" s="55">
        <f t="shared" si="5"/>
        <v>1</v>
      </c>
      <c r="N94" s="55"/>
      <c r="O94" s="55"/>
      <c r="P94" s="55">
        <v>1</v>
      </c>
      <c r="Q94" s="55"/>
      <c r="R94" s="55"/>
      <c r="S94" s="55"/>
      <c r="T94" s="57">
        <f t="shared" si="3"/>
        <v>1</v>
      </c>
    </row>
    <row r="95" spans="1:20" x14ac:dyDescent="0.25">
      <c r="A95" s="59">
        <v>30096</v>
      </c>
      <c r="B95" s="59" t="s">
        <v>2974</v>
      </c>
      <c r="C95" s="64" t="s">
        <v>2876</v>
      </c>
      <c r="D95" s="56"/>
      <c r="E95" s="55">
        <f t="shared" si="4"/>
        <v>2</v>
      </c>
      <c r="F95" s="55">
        <v>1</v>
      </c>
      <c r="G95" s="55"/>
      <c r="H95" s="55">
        <v>1</v>
      </c>
      <c r="I95" s="55"/>
      <c r="J95" s="55"/>
      <c r="K95" s="55"/>
      <c r="L95" s="55">
        <v>0</v>
      </c>
      <c r="M95" s="55">
        <f t="shared" si="5"/>
        <v>2</v>
      </c>
      <c r="N95" s="55"/>
      <c r="O95" s="55"/>
      <c r="P95" s="55">
        <v>2</v>
      </c>
      <c r="Q95" s="55"/>
      <c r="R95" s="55"/>
      <c r="S95" s="55"/>
      <c r="T95" s="57">
        <f t="shared" si="3"/>
        <v>1</v>
      </c>
    </row>
    <row r="96" spans="1:20" x14ac:dyDescent="0.25">
      <c r="A96" s="58">
        <v>30097</v>
      </c>
      <c r="B96" s="58" t="s">
        <v>2975</v>
      </c>
      <c r="C96" s="69" t="s">
        <v>2876</v>
      </c>
      <c r="D96" s="70"/>
      <c r="E96" s="71">
        <f t="shared" si="4"/>
        <v>1</v>
      </c>
      <c r="F96" s="71">
        <v>1</v>
      </c>
      <c r="G96" s="71"/>
      <c r="H96" s="71"/>
      <c r="I96" s="71"/>
      <c r="J96" s="71"/>
      <c r="K96" s="71"/>
      <c r="L96" s="71">
        <v>1</v>
      </c>
      <c r="M96" s="71">
        <f t="shared" si="5"/>
        <v>0</v>
      </c>
      <c r="N96" s="71"/>
      <c r="O96" s="71"/>
      <c r="P96" s="71"/>
      <c r="Q96" s="71"/>
      <c r="R96" s="71"/>
      <c r="S96" s="71"/>
      <c r="T96" s="72">
        <f t="shared" si="3"/>
        <v>0</v>
      </c>
    </row>
    <row r="97" spans="1:34" x14ac:dyDescent="0.25">
      <c r="A97" s="58">
        <v>30098</v>
      </c>
      <c r="B97" s="58" t="s">
        <v>2976</v>
      </c>
      <c r="C97" s="69" t="s">
        <v>2866</v>
      </c>
      <c r="D97" s="70"/>
      <c r="E97" s="71">
        <f t="shared" si="4"/>
        <v>1</v>
      </c>
      <c r="F97" s="71">
        <v>1</v>
      </c>
      <c r="G97" s="71"/>
      <c r="H97" s="71"/>
      <c r="I97" s="71"/>
      <c r="J97" s="71"/>
      <c r="K97" s="71"/>
      <c r="L97" s="71">
        <v>1</v>
      </c>
      <c r="M97" s="71">
        <f t="shared" si="5"/>
        <v>0</v>
      </c>
      <c r="N97" s="71"/>
      <c r="O97" s="71"/>
      <c r="P97" s="71"/>
      <c r="Q97" s="71"/>
      <c r="R97" s="71"/>
      <c r="S97" s="71"/>
      <c r="T97" s="72">
        <f t="shared" si="3"/>
        <v>0</v>
      </c>
    </row>
    <row r="98" spans="1:34" x14ac:dyDescent="0.25">
      <c r="A98" s="58">
        <v>30099</v>
      </c>
      <c r="B98" s="58" t="s">
        <v>2977</v>
      </c>
      <c r="C98" s="69" t="s">
        <v>2866</v>
      </c>
      <c r="D98" s="70"/>
      <c r="E98" s="71">
        <f t="shared" si="4"/>
        <v>1</v>
      </c>
      <c r="F98" s="71">
        <v>1</v>
      </c>
      <c r="G98" s="71"/>
      <c r="H98" s="71"/>
      <c r="I98" s="71"/>
      <c r="J98" s="71"/>
      <c r="K98" s="71"/>
      <c r="L98" s="71">
        <v>1</v>
      </c>
      <c r="M98" s="71">
        <f t="shared" si="5"/>
        <v>0</v>
      </c>
      <c r="N98" s="71"/>
      <c r="O98" s="71"/>
      <c r="P98" s="71"/>
      <c r="Q98" s="71"/>
      <c r="R98" s="71"/>
      <c r="S98" s="71"/>
      <c r="T98" s="72">
        <f t="shared" si="3"/>
        <v>0</v>
      </c>
    </row>
    <row r="99" spans="1:34" x14ac:dyDescent="0.25">
      <c r="A99" s="58">
        <v>30100</v>
      </c>
      <c r="B99" s="58" t="s">
        <v>2978</v>
      </c>
      <c r="C99" s="69" t="s">
        <v>2865</v>
      </c>
      <c r="D99" s="70"/>
      <c r="E99" s="71">
        <f t="shared" si="4"/>
        <v>1</v>
      </c>
      <c r="F99" s="71">
        <v>1</v>
      </c>
      <c r="G99" s="70"/>
      <c r="H99" s="70"/>
      <c r="I99" s="70"/>
      <c r="J99" s="70"/>
      <c r="K99" s="70"/>
      <c r="L99" s="70">
        <v>1</v>
      </c>
      <c r="M99" s="71">
        <f t="shared" si="5"/>
        <v>0</v>
      </c>
      <c r="N99" s="70"/>
      <c r="O99" s="70"/>
      <c r="P99" s="70"/>
      <c r="Q99" s="70"/>
      <c r="R99" s="70"/>
      <c r="S99" s="70"/>
      <c r="T99" s="72">
        <f t="shared" si="3"/>
        <v>0</v>
      </c>
    </row>
    <row r="100" spans="1:34" x14ac:dyDescent="0.25">
      <c r="A100" s="58">
        <v>30101</v>
      </c>
      <c r="B100" s="58" t="s">
        <v>2979</v>
      </c>
      <c r="C100" s="69" t="s">
        <v>2865</v>
      </c>
      <c r="D100" s="70"/>
      <c r="E100" s="71">
        <f t="shared" si="4"/>
        <v>1</v>
      </c>
      <c r="F100" s="71">
        <v>1</v>
      </c>
      <c r="G100" s="71"/>
      <c r="H100" s="71"/>
      <c r="I100" s="71"/>
      <c r="J100" s="71"/>
      <c r="K100" s="71"/>
      <c r="L100" s="71">
        <v>1</v>
      </c>
      <c r="M100" s="71">
        <f t="shared" si="5"/>
        <v>0</v>
      </c>
      <c r="N100" s="71"/>
      <c r="O100" s="71"/>
      <c r="P100" s="71"/>
      <c r="Q100" s="71"/>
      <c r="R100" s="71"/>
      <c r="S100" s="71"/>
      <c r="T100" s="72">
        <f t="shared" si="3"/>
        <v>0</v>
      </c>
    </row>
    <row r="101" spans="1:34" x14ac:dyDescent="0.25">
      <c r="A101" s="59">
        <v>30102</v>
      </c>
      <c r="B101" s="59" t="s">
        <v>2980</v>
      </c>
      <c r="C101" s="64" t="s">
        <v>2865</v>
      </c>
      <c r="D101" s="56"/>
      <c r="E101" s="55">
        <f t="shared" si="4"/>
        <v>1</v>
      </c>
      <c r="F101" s="55">
        <v>1</v>
      </c>
      <c r="G101" s="55"/>
      <c r="H101" s="55"/>
      <c r="I101" s="55"/>
      <c r="J101" s="55"/>
      <c r="K101" s="55"/>
      <c r="L101" s="55">
        <v>0</v>
      </c>
      <c r="M101" s="55">
        <f t="shared" si="5"/>
        <v>1</v>
      </c>
      <c r="N101" s="55"/>
      <c r="O101" s="55">
        <v>1</v>
      </c>
      <c r="P101" s="55"/>
      <c r="Q101" s="55"/>
      <c r="R101" s="55"/>
      <c r="S101" s="55"/>
      <c r="T101" s="57">
        <f t="shared" si="3"/>
        <v>1</v>
      </c>
    </row>
    <row r="102" spans="1:34" x14ac:dyDescent="0.25">
      <c r="A102" s="59">
        <v>30103</v>
      </c>
      <c r="B102" s="59" t="s">
        <v>2981</v>
      </c>
      <c r="C102" s="64" t="s">
        <v>2865</v>
      </c>
      <c r="D102" s="83" t="s">
        <v>2884</v>
      </c>
      <c r="E102" s="55">
        <f t="shared" si="4"/>
        <v>1</v>
      </c>
      <c r="F102" s="55">
        <v>1</v>
      </c>
      <c r="G102" s="55"/>
      <c r="H102" s="55"/>
      <c r="I102" s="55"/>
      <c r="J102" s="55"/>
      <c r="K102" s="55"/>
      <c r="L102" s="55">
        <v>0</v>
      </c>
      <c r="M102" s="55">
        <f t="shared" si="5"/>
        <v>1</v>
      </c>
      <c r="N102" s="55"/>
      <c r="O102" s="55"/>
      <c r="P102" s="55">
        <v>1</v>
      </c>
      <c r="Q102" s="55"/>
      <c r="R102" s="55"/>
      <c r="S102" s="55"/>
      <c r="T102" s="57">
        <f t="shared" si="3"/>
        <v>1</v>
      </c>
    </row>
    <row r="103" spans="1:34" x14ac:dyDescent="0.25">
      <c r="A103" s="58">
        <v>30104</v>
      </c>
      <c r="B103" s="58" t="s">
        <v>2982</v>
      </c>
      <c r="C103" s="69" t="s">
        <v>2865</v>
      </c>
      <c r="D103" s="70" t="s">
        <v>2983</v>
      </c>
      <c r="E103" s="71">
        <f t="shared" si="4"/>
        <v>1</v>
      </c>
      <c r="F103" s="71">
        <v>1</v>
      </c>
      <c r="G103" s="71"/>
      <c r="H103" s="71"/>
      <c r="I103" s="71"/>
      <c r="J103" s="71"/>
      <c r="K103" s="71"/>
      <c r="L103" s="71">
        <v>1</v>
      </c>
      <c r="M103" s="71">
        <f t="shared" si="5"/>
        <v>0</v>
      </c>
      <c r="N103" s="71"/>
      <c r="O103" s="71"/>
      <c r="P103" s="71"/>
      <c r="Q103" s="71"/>
      <c r="R103" s="71"/>
      <c r="S103" s="71"/>
      <c r="T103" s="72">
        <f t="shared" si="3"/>
        <v>0</v>
      </c>
    </row>
    <row r="104" spans="1:34" x14ac:dyDescent="0.25">
      <c r="A104" s="58">
        <v>30105</v>
      </c>
      <c r="B104" s="58" t="s">
        <v>2984</v>
      </c>
      <c r="C104" s="69" t="s">
        <v>2985</v>
      </c>
      <c r="D104" s="70"/>
      <c r="E104" s="71">
        <f t="shared" si="4"/>
        <v>1</v>
      </c>
      <c r="F104" s="71">
        <v>1</v>
      </c>
      <c r="G104" s="71"/>
      <c r="H104" s="71"/>
      <c r="I104" s="71"/>
      <c r="J104" s="71"/>
      <c r="K104" s="71"/>
      <c r="L104" s="71">
        <v>1</v>
      </c>
      <c r="M104" s="71">
        <f t="shared" si="5"/>
        <v>0</v>
      </c>
      <c r="N104" s="71"/>
      <c r="O104" s="71"/>
      <c r="P104" s="71"/>
      <c r="Q104" s="71"/>
      <c r="R104" s="71"/>
      <c r="S104" s="71"/>
      <c r="T104" s="72">
        <f t="shared" si="3"/>
        <v>0</v>
      </c>
    </row>
    <row r="105" spans="1:34" x14ac:dyDescent="0.25">
      <c r="A105" s="58">
        <v>30106</v>
      </c>
      <c r="B105" s="58" t="s">
        <v>2986</v>
      </c>
      <c r="C105" s="69" t="s">
        <v>2866</v>
      </c>
      <c r="D105" s="70"/>
      <c r="E105" s="71">
        <f t="shared" si="4"/>
        <v>1</v>
      </c>
      <c r="F105" s="71">
        <v>1</v>
      </c>
      <c r="G105" s="70"/>
      <c r="H105" s="70"/>
      <c r="I105" s="70"/>
      <c r="J105" s="70"/>
      <c r="K105" s="70"/>
      <c r="L105" s="70">
        <v>1</v>
      </c>
      <c r="M105" s="71">
        <f t="shared" si="5"/>
        <v>0</v>
      </c>
      <c r="N105" s="70"/>
      <c r="O105" s="70"/>
      <c r="P105" s="70"/>
      <c r="Q105" s="70"/>
      <c r="R105" s="70"/>
      <c r="S105" s="70"/>
      <c r="T105" s="72">
        <f t="shared" si="3"/>
        <v>0</v>
      </c>
    </row>
    <row r="106" spans="1:34" x14ac:dyDescent="0.25">
      <c r="A106" s="58">
        <v>30107</v>
      </c>
      <c r="B106" s="58" t="s">
        <v>2987</v>
      </c>
      <c r="C106" s="69" t="s">
        <v>2865</v>
      </c>
      <c r="D106" s="70"/>
      <c r="E106" s="71">
        <f t="shared" si="4"/>
        <v>1</v>
      </c>
      <c r="F106" s="71">
        <v>1</v>
      </c>
      <c r="G106" s="70"/>
      <c r="H106" s="70"/>
      <c r="I106" s="70"/>
      <c r="J106" s="70"/>
      <c r="K106" s="70"/>
      <c r="L106" s="70">
        <v>1</v>
      </c>
      <c r="M106" s="71">
        <f t="shared" si="5"/>
        <v>0</v>
      </c>
      <c r="N106" s="70"/>
      <c r="O106" s="70"/>
      <c r="P106" s="70"/>
      <c r="Q106" s="70"/>
      <c r="R106" s="70"/>
      <c r="S106" s="70"/>
      <c r="T106" s="72">
        <f t="shared" si="3"/>
        <v>0</v>
      </c>
    </row>
    <row r="107" spans="1:34" x14ac:dyDescent="0.25">
      <c r="A107" s="59">
        <v>30108</v>
      </c>
      <c r="B107" s="59" t="s">
        <v>2988</v>
      </c>
      <c r="C107" s="64" t="s">
        <v>2865</v>
      </c>
      <c r="D107" s="56"/>
      <c r="E107" s="55">
        <f t="shared" si="4"/>
        <v>1</v>
      </c>
      <c r="F107" s="55">
        <v>1</v>
      </c>
      <c r="G107" s="55"/>
      <c r="H107" s="55"/>
      <c r="I107" s="55"/>
      <c r="J107" s="55"/>
      <c r="K107" s="55"/>
      <c r="L107" s="55">
        <v>0</v>
      </c>
      <c r="M107" s="55">
        <f t="shared" si="5"/>
        <v>1</v>
      </c>
      <c r="N107" s="55"/>
      <c r="O107" s="55"/>
      <c r="P107" s="55"/>
      <c r="Q107" s="55"/>
      <c r="R107" s="55"/>
      <c r="S107" s="55">
        <v>1</v>
      </c>
      <c r="T107" s="57">
        <f t="shared" si="3"/>
        <v>1</v>
      </c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</row>
    <row r="108" spans="1:34" x14ac:dyDescent="0.25">
      <c r="A108" s="58">
        <v>30109</v>
      </c>
      <c r="B108" s="58" t="s">
        <v>2989</v>
      </c>
      <c r="C108" s="69" t="s">
        <v>2865</v>
      </c>
      <c r="D108" s="70"/>
      <c r="E108" s="71">
        <f t="shared" si="4"/>
        <v>1</v>
      </c>
      <c r="F108" s="71">
        <v>1</v>
      </c>
      <c r="G108" s="71"/>
      <c r="H108" s="71"/>
      <c r="I108" s="71"/>
      <c r="J108" s="71"/>
      <c r="K108" s="71"/>
      <c r="L108" s="71">
        <v>1</v>
      </c>
      <c r="M108" s="71">
        <f t="shared" si="5"/>
        <v>0</v>
      </c>
      <c r="N108" s="71"/>
      <c r="O108" s="71"/>
      <c r="P108" s="71"/>
      <c r="Q108" s="71"/>
      <c r="R108" s="71"/>
      <c r="S108" s="71"/>
      <c r="T108" s="72">
        <f t="shared" si="3"/>
        <v>0</v>
      </c>
    </row>
    <row r="109" spans="1:34" x14ac:dyDescent="0.25">
      <c r="A109" s="58">
        <v>30110</v>
      </c>
      <c r="B109" s="58" t="s">
        <v>2990</v>
      </c>
      <c r="C109" s="69" t="s">
        <v>2865</v>
      </c>
      <c r="D109" s="70"/>
      <c r="E109" s="71">
        <f t="shared" si="4"/>
        <v>1</v>
      </c>
      <c r="F109" s="71">
        <v>1</v>
      </c>
      <c r="G109" s="71"/>
      <c r="H109" s="71"/>
      <c r="I109" s="71"/>
      <c r="J109" s="71"/>
      <c r="K109" s="71"/>
      <c r="L109" s="71">
        <v>1</v>
      </c>
      <c r="M109" s="71">
        <f t="shared" si="5"/>
        <v>0</v>
      </c>
      <c r="N109" s="71"/>
      <c r="O109" s="71"/>
      <c r="P109" s="71"/>
      <c r="Q109" s="71"/>
      <c r="R109" s="71"/>
      <c r="S109" s="71"/>
      <c r="T109" s="72">
        <f t="shared" si="3"/>
        <v>0</v>
      </c>
    </row>
    <row r="110" spans="1:34" x14ac:dyDescent="0.25">
      <c r="A110" s="58">
        <v>30111</v>
      </c>
      <c r="B110" s="58" t="s">
        <v>2991</v>
      </c>
      <c r="C110" s="69" t="s">
        <v>2865</v>
      </c>
      <c r="D110" s="70"/>
      <c r="E110" s="71">
        <f t="shared" si="4"/>
        <v>1</v>
      </c>
      <c r="F110" s="71">
        <v>1</v>
      </c>
      <c r="G110" s="71"/>
      <c r="H110" s="71"/>
      <c r="I110" s="71"/>
      <c r="J110" s="71"/>
      <c r="K110" s="71"/>
      <c r="L110" s="71">
        <v>1</v>
      </c>
      <c r="M110" s="71">
        <f t="shared" si="5"/>
        <v>0</v>
      </c>
      <c r="N110" s="71"/>
      <c r="O110" s="71"/>
      <c r="P110" s="71"/>
      <c r="Q110" s="71"/>
      <c r="R110" s="71"/>
      <c r="S110" s="71"/>
      <c r="T110" s="72">
        <f t="shared" si="3"/>
        <v>0</v>
      </c>
    </row>
    <row r="111" spans="1:34" x14ac:dyDescent="0.25">
      <c r="A111" s="58">
        <v>30112</v>
      </c>
      <c r="B111" s="58" t="s">
        <v>2992</v>
      </c>
      <c r="C111" s="69" t="s">
        <v>2865</v>
      </c>
      <c r="D111" s="70"/>
      <c r="E111" s="71">
        <f t="shared" si="4"/>
        <v>1</v>
      </c>
      <c r="F111" s="71">
        <v>1</v>
      </c>
      <c r="G111" s="71"/>
      <c r="H111" s="71"/>
      <c r="I111" s="71"/>
      <c r="J111" s="71"/>
      <c r="K111" s="71"/>
      <c r="L111" s="71">
        <v>1</v>
      </c>
      <c r="M111" s="71">
        <f t="shared" si="5"/>
        <v>0</v>
      </c>
      <c r="N111" s="71"/>
      <c r="O111" s="71"/>
      <c r="P111" s="71"/>
      <c r="Q111" s="71"/>
      <c r="R111" s="71"/>
      <c r="S111" s="71"/>
      <c r="T111" s="72">
        <f t="shared" si="3"/>
        <v>0</v>
      </c>
    </row>
    <row r="112" spans="1:34" x14ac:dyDescent="0.25">
      <c r="A112" s="58">
        <v>30113</v>
      </c>
      <c r="B112" s="58" t="s">
        <v>2993</v>
      </c>
      <c r="C112" s="69" t="s">
        <v>2876</v>
      </c>
      <c r="D112" s="70"/>
      <c r="E112" s="71">
        <f t="shared" si="4"/>
        <v>1</v>
      </c>
      <c r="F112" s="71">
        <v>1</v>
      </c>
      <c r="G112" s="71"/>
      <c r="H112" s="71"/>
      <c r="I112" s="71"/>
      <c r="J112" s="71"/>
      <c r="K112" s="71"/>
      <c r="L112" s="71">
        <v>1</v>
      </c>
      <c r="M112" s="71">
        <f t="shared" si="5"/>
        <v>0</v>
      </c>
      <c r="N112" s="71"/>
      <c r="O112" s="71"/>
      <c r="P112" s="71"/>
      <c r="Q112" s="71"/>
      <c r="R112" s="71"/>
      <c r="S112" s="71"/>
      <c r="T112" s="72">
        <f t="shared" si="3"/>
        <v>0</v>
      </c>
    </row>
    <row r="113" spans="1:20" x14ac:dyDescent="0.25">
      <c r="A113" s="58">
        <v>30114</v>
      </c>
      <c r="B113" s="58" t="s">
        <v>2994</v>
      </c>
      <c r="C113" s="69" t="s">
        <v>2866</v>
      </c>
      <c r="D113" s="70"/>
      <c r="E113" s="71">
        <f t="shared" si="4"/>
        <v>1</v>
      </c>
      <c r="F113" s="71">
        <v>1</v>
      </c>
      <c r="G113" s="71"/>
      <c r="H113" s="71"/>
      <c r="I113" s="71"/>
      <c r="J113" s="71"/>
      <c r="K113" s="71"/>
      <c r="L113" s="71">
        <v>1</v>
      </c>
      <c r="M113" s="71">
        <f t="shared" si="5"/>
        <v>0</v>
      </c>
      <c r="N113" s="71"/>
      <c r="O113" s="71"/>
      <c r="P113" s="71"/>
      <c r="Q113" s="71"/>
      <c r="R113" s="71"/>
      <c r="S113" s="71"/>
      <c r="T113" s="72">
        <f t="shared" si="3"/>
        <v>0</v>
      </c>
    </row>
    <row r="114" spans="1:20" x14ac:dyDescent="0.25">
      <c r="A114" s="58">
        <v>30115</v>
      </c>
      <c r="B114" s="58" t="s">
        <v>2995</v>
      </c>
      <c r="C114" s="69" t="s">
        <v>2876</v>
      </c>
      <c r="D114" s="70"/>
      <c r="E114" s="71">
        <f t="shared" si="4"/>
        <v>1</v>
      </c>
      <c r="F114" s="71">
        <v>1</v>
      </c>
      <c r="G114" s="71"/>
      <c r="H114" s="71"/>
      <c r="I114" s="71"/>
      <c r="J114" s="71"/>
      <c r="K114" s="71"/>
      <c r="L114" s="71">
        <v>1</v>
      </c>
      <c r="M114" s="71">
        <f t="shared" si="5"/>
        <v>0</v>
      </c>
      <c r="N114" s="71"/>
      <c r="O114" s="71"/>
      <c r="P114" s="71"/>
      <c r="Q114" s="71"/>
      <c r="R114" s="71"/>
      <c r="S114" s="71"/>
      <c r="T114" s="72">
        <f t="shared" si="3"/>
        <v>0</v>
      </c>
    </row>
    <row r="115" spans="1:20" x14ac:dyDescent="0.25">
      <c r="A115" s="58">
        <v>30116</v>
      </c>
      <c r="B115" s="58" t="s">
        <v>2996</v>
      </c>
      <c r="C115" s="69" t="s">
        <v>2865</v>
      </c>
      <c r="D115" s="70"/>
      <c r="E115" s="71">
        <f t="shared" si="4"/>
        <v>2</v>
      </c>
      <c r="F115" s="71">
        <v>1</v>
      </c>
      <c r="G115" s="71"/>
      <c r="H115" s="71"/>
      <c r="I115" s="71">
        <v>1</v>
      </c>
      <c r="J115" s="71"/>
      <c r="K115" s="71"/>
      <c r="L115" s="71">
        <v>2</v>
      </c>
      <c r="M115" s="71">
        <f t="shared" si="5"/>
        <v>0</v>
      </c>
      <c r="N115" s="71"/>
      <c r="O115" s="71"/>
      <c r="P115" s="71"/>
      <c r="Q115" s="71"/>
      <c r="R115" s="71"/>
      <c r="S115" s="71"/>
      <c r="T115" s="72">
        <f t="shared" si="3"/>
        <v>0</v>
      </c>
    </row>
    <row r="116" spans="1:20" x14ac:dyDescent="0.25">
      <c r="A116" s="59">
        <v>30117</v>
      </c>
      <c r="B116" s="59" t="s">
        <v>2997</v>
      </c>
      <c r="C116" s="64" t="s">
        <v>2881</v>
      </c>
      <c r="D116" s="56"/>
      <c r="E116" s="55">
        <f t="shared" si="4"/>
        <v>1</v>
      </c>
      <c r="F116" s="55">
        <v>1</v>
      </c>
      <c r="G116" s="55"/>
      <c r="H116" s="55"/>
      <c r="I116" s="55"/>
      <c r="J116" s="55"/>
      <c r="K116" s="55"/>
      <c r="L116" s="55">
        <v>0</v>
      </c>
      <c r="M116" s="55">
        <f t="shared" si="5"/>
        <v>1</v>
      </c>
      <c r="N116" s="55"/>
      <c r="O116" s="55">
        <v>1</v>
      </c>
      <c r="P116" s="55"/>
      <c r="Q116" s="55"/>
      <c r="R116" s="55"/>
      <c r="S116" s="55"/>
      <c r="T116" s="57">
        <f t="shared" si="3"/>
        <v>1</v>
      </c>
    </row>
    <row r="117" spans="1:20" x14ac:dyDescent="0.25">
      <c r="A117" s="58">
        <v>30119</v>
      </c>
      <c r="B117" s="58" t="s">
        <v>2998</v>
      </c>
      <c r="C117" s="69" t="s">
        <v>2866</v>
      </c>
      <c r="D117" s="70"/>
      <c r="E117" s="71">
        <f t="shared" si="4"/>
        <v>1</v>
      </c>
      <c r="F117" s="71">
        <v>1</v>
      </c>
      <c r="G117" s="71"/>
      <c r="H117" s="71"/>
      <c r="I117" s="71"/>
      <c r="J117" s="71"/>
      <c r="K117" s="71"/>
      <c r="L117" s="71">
        <v>1</v>
      </c>
      <c r="M117" s="71">
        <f t="shared" si="5"/>
        <v>0</v>
      </c>
      <c r="N117" s="71"/>
      <c r="O117" s="71"/>
      <c r="P117" s="71"/>
      <c r="Q117" s="71"/>
      <c r="R117" s="71"/>
      <c r="S117" s="71"/>
      <c r="T117" s="72">
        <f t="shared" si="3"/>
        <v>0</v>
      </c>
    </row>
    <row r="118" spans="1:20" x14ac:dyDescent="0.25">
      <c r="A118" s="58">
        <v>30120</v>
      </c>
      <c r="B118" s="58" t="s">
        <v>2999</v>
      </c>
      <c r="C118" s="69" t="s">
        <v>2876</v>
      </c>
      <c r="D118" s="70"/>
      <c r="E118" s="71">
        <f t="shared" si="4"/>
        <v>1</v>
      </c>
      <c r="F118" s="71">
        <v>1</v>
      </c>
      <c r="G118" s="71"/>
      <c r="H118" s="71"/>
      <c r="I118" s="71"/>
      <c r="J118" s="71"/>
      <c r="K118" s="71"/>
      <c r="L118" s="71">
        <v>1</v>
      </c>
      <c r="M118" s="71">
        <f t="shared" si="5"/>
        <v>0</v>
      </c>
      <c r="N118" s="71"/>
      <c r="O118" s="71"/>
      <c r="P118" s="71"/>
      <c r="Q118" s="71"/>
      <c r="R118" s="71"/>
      <c r="S118" s="71"/>
      <c r="T118" s="72">
        <f t="shared" si="3"/>
        <v>0</v>
      </c>
    </row>
    <row r="119" spans="1:20" x14ac:dyDescent="0.25">
      <c r="A119" s="58">
        <v>30121</v>
      </c>
      <c r="B119" s="58" t="s">
        <v>3000</v>
      </c>
      <c r="C119" s="69" t="s">
        <v>2866</v>
      </c>
      <c r="D119" s="70"/>
      <c r="E119" s="71">
        <f t="shared" si="4"/>
        <v>1</v>
      </c>
      <c r="F119" s="71">
        <v>1</v>
      </c>
      <c r="G119" s="71"/>
      <c r="H119" s="71"/>
      <c r="I119" s="71"/>
      <c r="J119" s="71"/>
      <c r="K119" s="71"/>
      <c r="L119" s="71">
        <v>1</v>
      </c>
      <c r="M119" s="71">
        <f t="shared" si="5"/>
        <v>0</v>
      </c>
      <c r="N119" s="71"/>
      <c r="O119" s="71"/>
      <c r="P119" s="71"/>
      <c r="Q119" s="71"/>
      <c r="R119" s="71"/>
      <c r="S119" s="71"/>
      <c r="T119" s="72">
        <f t="shared" si="3"/>
        <v>0</v>
      </c>
    </row>
    <row r="120" spans="1:20" x14ac:dyDescent="0.25">
      <c r="A120" s="58">
        <v>30122</v>
      </c>
      <c r="B120" s="58" t="s">
        <v>3001</v>
      </c>
      <c r="C120" s="69" t="s">
        <v>2865</v>
      </c>
      <c r="D120" s="70"/>
      <c r="E120" s="71">
        <f t="shared" si="4"/>
        <v>1</v>
      </c>
      <c r="F120" s="71">
        <v>1</v>
      </c>
      <c r="G120" s="71"/>
      <c r="H120" s="71"/>
      <c r="I120" s="71"/>
      <c r="J120" s="71"/>
      <c r="K120" s="71"/>
      <c r="L120" s="71">
        <v>1</v>
      </c>
      <c r="M120" s="71">
        <f t="shared" si="5"/>
        <v>0</v>
      </c>
      <c r="N120" s="71"/>
      <c r="O120" s="71"/>
      <c r="P120" s="71"/>
      <c r="Q120" s="71"/>
      <c r="R120" s="71"/>
      <c r="S120" s="71"/>
      <c r="T120" s="72">
        <f t="shared" si="3"/>
        <v>0</v>
      </c>
    </row>
    <row r="121" spans="1:20" x14ac:dyDescent="0.25">
      <c r="A121" s="58">
        <v>30123</v>
      </c>
      <c r="B121" s="58" t="s">
        <v>3002</v>
      </c>
      <c r="C121" s="69" t="s">
        <v>2866</v>
      </c>
      <c r="D121" s="70" t="s">
        <v>2870</v>
      </c>
      <c r="E121" s="71">
        <f t="shared" si="4"/>
        <v>2</v>
      </c>
      <c r="F121" s="71">
        <v>1</v>
      </c>
      <c r="G121" s="70">
        <v>1</v>
      </c>
      <c r="H121" s="70"/>
      <c r="I121" s="70"/>
      <c r="J121" s="70"/>
      <c r="K121" s="70"/>
      <c r="L121" s="70">
        <v>2</v>
      </c>
      <c r="M121" s="71">
        <f t="shared" si="5"/>
        <v>0</v>
      </c>
      <c r="N121" s="70"/>
      <c r="O121" s="70"/>
      <c r="P121" s="70"/>
      <c r="Q121" s="70"/>
      <c r="R121" s="70"/>
      <c r="S121" s="70"/>
      <c r="T121" s="72">
        <f t="shared" si="3"/>
        <v>0</v>
      </c>
    </row>
    <row r="122" spans="1:20" x14ac:dyDescent="0.25">
      <c r="A122" s="58">
        <v>30124</v>
      </c>
      <c r="B122" s="58" t="s">
        <v>3003</v>
      </c>
      <c r="C122" s="69" t="s">
        <v>2876</v>
      </c>
      <c r="D122" s="70" t="s">
        <v>2904</v>
      </c>
      <c r="E122" s="71">
        <f t="shared" si="4"/>
        <v>1</v>
      </c>
      <c r="F122" s="71">
        <v>1</v>
      </c>
      <c r="G122" s="71"/>
      <c r="H122" s="71"/>
      <c r="I122" s="71"/>
      <c r="J122" s="71"/>
      <c r="K122" s="71"/>
      <c r="L122" s="71">
        <v>1</v>
      </c>
      <c r="M122" s="71">
        <f t="shared" si="5"/>
        <v>0</v>
      </c>
      <c r="N122" s="71"/>
      <c r="O122" s="71"/>
      <c r="P122" s="71"/>
      <c r="Q122" s="71"/>
      <c r="R122" s="71"/>
      <c r="S122" s="71"/>
      <c r="T122" s="72">
        <f t="shared" si="3"/>
        <v>0</v>
      </c>
    </row>
    <row r="123" spans="1:20" x14ac:dyDescent="0.25">
      <c r="A123" s="58">
        <v>30125</v>
      </c>
      <c r="B123" s="58" t="s">
        <v>3004</v>
      </c>
      <c r="C123" s="69" t="s">
        <v>2869</v>
      </c>
      <c r="D123" s="70"/>
      <c r="E123" s="71">
        <f t="shared" si="4"/>
        <v>2</v>
      </c>
      <c r="F123" s="71">
        <v>1</v>
      </c>
      <c r="G123" s="70">
        <v>1</v>
      </c>
      <c r="H123" s="70"/>
      <c r="I123" s="70"/>
      <c r="J123" s="70"/>
      <c r="K123" s="70"/>
      <c r="L123" s="70">
        <v>2</v>
      </c>
      <c r="M123" s="71">
        <f t="shared" si="5"/>
        <v>0</v>
      </c>
      <c r="N123" s="70"/>
      <c r="O123" s="70"/>
      <c r="P123" s="70"/>
      <c r="Q123" s="70"/>
      <c r="R123" s="70"/>
      <c r="S123" s="70"/>
      <c r="T123" s="72">
        <f t="shared" si="3"/>
        <v>0</v>
      </c>
    </row>
    <row r="124" spans="1:20" x14ac:dyDescent="0.25">
      <c r="A124" s="58">
        <v>30126</v>
      </c>
      <c r="B124" s="58" t="s">
        <v>3005</v>
      </c>
      <c r="C124" s="69" t="s">
        <v>2865</v>
      </c>
      <c r="D124" s="70"/>
      <c r="E124" s="71">
        <f t="shared" si="4"/>
        <v>1</v>
      </c>
      <c r="F124" s="71">
        <v>1</v>
      </c>
      <c r="G124" s="71"/>
      <c r="H124" s="71"/>
      <c r="I124" s="71"/>
      <c r="J124" s="71"/>
      <c r="K124" s="71"/>
      <c r="L124" s="71">
        <v>1</v>
      </c>
      <c r="M124" s="71">
        <f t="shared" si="5"/>
        <v>0</v>
      </c>
      <c r="N124" s="71"/>
      <c r="O124" s="71"/>
      <c r="P124" s="71"/>
      <c r="Q124" s="71"/>
      <c r="R124" s="71"/>
      <c r="S124" s="71"/>
      <c r="T124" s="72">
        <f t="shared" si="3"/>
        <v>0</v>
      </c>
    </row>
    <row r="125" spans="1:20" x14ac:dyDescent="0.25">
      <c r="A125" s="58">
        <v>30127</v>
      </c>
      <c r="B125" s="58" t="s">
        <v>3006</v>
      </c>
      <c r="C125" s="69" t="s">
        <v>2876</v>
      </c>
      <c r="D125" s="70"/>
      <c r="E125" s="71">
        <f t="shared" si="4"/>
        <v>1</v>
      </c>
      <c r="F125" s="71">
        <v>1</v>
      </c>
      <c r="G125" s="71"/>
      <c r="H125" s="71"/>
      <c r="I125" s="71"/>
      <c r="J125" s="71"/>
      <c r="K125" s="71"/>
      <c r="L125" s="71">
        <v>1</v>
      </c>
      <c r="M125" s="71">
        <f t="shared" si="5"/>
        <v>0</v>
      </c>
      <c r="N125" s="71"/>
      <c r="O125" s="71"/>
      <c r="P125" s="71"/>
      <c r="Q125" s="71"/>
      <c r="R125" s="71"/>
      <c r="S125" s="71"/>
      <c r="T125" s="72">
        <f t="shared" si="3"/>
        <v>0</v>
      </c>
    </row>
    <row r="126" spans="1:20" x14ac:dyDescent="0.25">
      <c r="A126" s="58">
        <v>30128</v>
      </c>
      <c r="B126" s="58" t="s">
        <v>3007</v>
      </c>
      <c r="C126" s="69" t="s">
        <v>2869</v>
      </c>
      <c r="D126" s="70" t="s">
        <v>3008</v>
      </c>
      <c r="E126" s="71">
        <f t="shared" si="4"/>
        <v>2</v>
      </c>
      <c r="F126" s="71">
        <v>1</v>
      </c>
      <c r="G126" s="70">
        <v>1</v>
      </c>
      <c r="H126" s="70"/>
      <c r="I126" s="70"/>
      <c r="J126" s="70"/>
      <c r="K126" s="70"/>
      <c r="L126" s="70">
        <v>2</v>
      </c>
      <c r="M126" s="71">
        <f t="shared" si="5"/>
        <v>0</v>
      </c>
      <c r="N126" s="70"/>
      <c r="O126" s="70"/>
      <c r="P126" s="70"/>
      <c r="Q126" s="70"/>
      <c r="R126" s="70"/>
      <c r="S126" s="70"/>
      <c r="T126" s="72">
        <f t="shared" si="3"/>
        <v>0</v>
      </c>
    </row>
    <row r="127" spans="1:20" x14ac:dyDescent="0.25">
      <c r="A127" s="58">
        <v>30129</v>
      </c>
      <c r="B127" s="58" t="s">
        <v>3009</v>
      </c>
      <c r="C127" s="69" t="s">
        <v>2865</v>
      </c>
      <c r="D127" s="94"/>
      <c r="E127" s="71">
        <f t="shared" si="4"/>
        <v>1</v>
      </c>
      <c r="F127" s="71">
        <v>1</v>
      </c>
      <c r="G127" s="71"/>
      <c r="H127" s="71"/>
      <c r="I127" s="71"/>
      <c r="J127" s="71"/>
      <c r="K127" s="71"/>
      <c r="L127" s="71">
        <v>1</v>
      </c>
      <c r="M127" s="71">
        <f t="shared" si="5"/>
        <v>0</v>
      </c>
      <c r="N127" s="71"/>
      <c r="O127" s="71"/>
      <c r="P127" s="71"/>
      <c r="Q127" s="71"/>
      <c r="R127" s="71"/>
      <c r="S127" s="71"/>
      <c r="T127" s="72">
        <f t="shared" si="3"/>
        <v>0</v>
      </c>
    </row>
    <row r="128" spans="1:20" x14ac:dyDescent="0.25">
      <c r="A128" s="58">
        <v>30130</v>
      </c>
      <c r="B128" s="58" t="s">
        <v>3010</v>
      </c>
      <c r="C128" s="69" t="s">
        <v>2876</v>
      </c>
      <c r="D128" s="70"/>
      <c r="E128" s="71">
        <f t="shared" si="4"/>
        <v>3</v>
      </c>
      <c r="F128" s="71">
        <v>1</v>
      </c>
      <c r="G128" s="71"/>
      <c r="H128" s="71">
        <v>1</v>
      </c>
      <c r="I128" s="71">
        <v>1</v>
      </c>
      <c r="J128" s="71"/>
      <c r="K128" s="71"/>
      <c r="L128" s="71">
        <v>3</v>
      </c>
      <c r="M128" s="71">
        <f t="shared" si="5"/>
        <v>0</v>
      </c>
      <c r="N128" s="71"/>
      <c r="O128" s="71"/>
      <c r="P128" s="71"/>
      <c r="Q128" s="71"/>
      <c r="R128" s="71"/>
      <c r="S128" s="71"/>
      <c r="T128" s="72">
        <f t="shared" si="3"/>
        <v>0</v>
      </c>
    </row>
    <row r="129" spans="1:20" x14ac:dyDescent="0.25">
      <c r="A129" s="59">
        <v>30131</v>
      </c>
      <c r="B129" s="59" t="s">
        <v>3011</v>
      </c>
      <c r="C129" s="64" t="s">
        <v>2876</v>
      </c>
      <c r="D129" s="56"/>
      <c r="E129" s="55">
        <f t="shared" si="4"/>
        <v>1</v>
      </c>
      <c r="F129" s="55">
        <v>1</v>
      </c>
      <c r="G129" s="55"/>
      <c r="H129" s="55"/>
      <c r="I129" s="55"/>
      <c r="J129" s="55"/>
      <c r="K129" s="55"/>
      <c r="L129" s="55">
        <v>0</v>
      </c>
      <c r="M129" s="55">
        <f t="shared" si="5"/>
        <v>1</v>
      </c>
      <c r="N129" s="55"/>
      <c r="O129" s="55"/>
      <c r="P129" s="55"/>
      <c r="Q129" s="55">
        <v>1</v>
      </c>
      <c r="R129" s="55"/>
      <c r="S129" s="55"/>
      <c r="T129" s="57">
        <f t="shared" si="3"/>
        <v>1</v>
      </c>
    </row>
    <row r="130" spans="1:20" x14ac:dyDescent="0.25">
      <c r="A130" s="59">
        <v>30132</v>
      </c>
      <c r="B130" s="59" t="s">
        <v>3012</v>
      </c>
      <c r="C130" s="64" t="s">
        <v>2865</v>
      </c>
      <c r="D130" s="56"/>
      <c r="E130" s="55">
        <f t="shared" si="4"/>
        <v>3</v>
      </c>
      <c r="F130" s="55">
        <v>1</v>
      </c>
      <c r="G130" s="55"/>
      <c r="H130" s="55">
        <v>1</v>
      </c>
      <c r="I130" s="55">
        <v>1</v>
      </c>
      <c r="J130" s="55"/>
      <c r="K130" s="55"/>
      <c r="L130" s="55">
        <v>1</v>
      </c>
      <c r="M130" s="55">
        <f t="shared" si="5"/>
        <v>2</v>
      </c>
      <c r="N130" s="55"/>
      <c r="O130" s="55">
        <v>2</v>
      </c>
      <c r="P130" s="55"/>
      <c r="Q130" s="55"/>
      <c r="R130" s="55"/>
      <c r="S130" s="55"/>
      <c r="T130" s="57">
        <f t="shared" ref="T130:T193" si="6">M130/E130</f>
        <v>0.66666666666666663</v>
      </c>
    </row>
    <row r="131" spans="1:20" x14ac:dyDescent="0.25">
      <c r="A131" s="59">
        <v>30133</v>
      </c>
      <c r="B131" s="59" t="s">
        <v>3013</v>
      </c>
      <c r="C131" s="95" t="s">
        <v>2867</v>
      </c>
      <c r="D131" s="56" t="s">
        <v>3014</v>
      </c>
      <c r="E131" s="55">
        <f t="shared" ref="E131:E194" si="7">F131+G131+H131+I131+J131+K131</f>
        <v>4</v>
      </c>
      <c r="F131" s="56">
        <v>1</v>
      </c>
      <c r="G131" s="56">
        <v>1</v>
      </c>
      <c r="H131" s="56">
        <v>1</v>
      </c>
      <c r="I131" s="56">
        <v>1</v>
      </c>
      <c r="J131" s="56"/>
      <c r="K131" s="56"/>
      <c r="L131" s="56">
        <v>0</v>
      </c>
      <c r="M131" s="55">
        <f t="shared" ref="M131:M194" si="8">SUM(N131:S131)</f>
        <v>4</v>
      </c>
      <c r="N131" s="56"/>
      <c r="O131" s="56"/>
      <c r="P131" s="56"/>
      <c r="Q131" s="56"/>
      <c r="R131" s="56"/>
      <c r="S131" s="56">
        <v>4</v>
      </c>
      <c r="T131" s="57">
        <f t="shared" si="6"/>
        <v>1</v>
      </c>
    </row>
    <row r="132" spans="1:20" x14ac:dyDescent="0.25">
      <c r="A132" s="58">
        <v>30134</v>
      </c>
      <c r="B132" s="58" t="s">
        <v>3015</v>
      </c>
      <c r="C132" s="69" t="s">
        <v>2876</v>
      </c>
      <c r="D132" s="70" t="s">
        <v>2904</v>
      </c>
      <c r="E132" s="71">
        <f t="shared" si="7"/>
        <v>1</v>
      </c>
      <c r="F132" s="71">
        <v>1</v>
      </c>
      <c r="G132" s="71"/>
      <c r="H132" s="71"/>
      <c r="I132" s="71"/>
      <c r="J132" s="71"/>
      <c r="K132" s="71"/>
      <c r="L132" s="71">
        <v>1</v>
      </c>
      <c r="M132" s="71">
        <f t="shared" si="8"/>
        <v>0</v>
      </c>
      <c r="N132" s="71"/>
      <c r="O132" s="71"/>
      <c r="P132" s="71"/>
      <c r="Q132" s="71"/>
      <c r="R132" s="71"/>
      <c r="S132" s="71"/>
      <c r="T132" s="72">
        <f t="shared" si="6"/>
        <v>0</v>
      </c>
    </row>
    <row r="133" spans="1:20" x14ac:dyDescent="0.25">
      <c r="A133" s="58">
        <v>30135</v>
      </c>
      <c r="B133" s="58" t="s">
        <v>3016</v>
      </c>
      <c r="C133" s="69" t="s">
        <v>2869</v>
      </c>
      <c r="D133" s="70"/>
      <c r="E133" s="71">
        <f t="shared" si="7"/>
        <v>1</v>
      </c>
      <c r="F133" s="71">
        <v>1</v>
      </c>
      <c r="G133" s="70"/>
      <c r="H133" s="70"/>
      <c r="I133" s="70"/>
      <c r="J133" s="70"/>
      <c r="K133" s="70"/>
      <c r="L133" s="70">
        <v>1</v>
      </c>
      <c r="M133" s="71">
        <f t="shared" si="8"/>
        <v>0</v>
      </c>
      <c r="N133" s="70"/>
      <c r="O133" s="70"/>
      <c r="P133" s="70"/>
      <c r="Q133" s="70"/>
      <c r="R133" s="70"/>
      <c r="S133" s="70"/>
      <c r="T133" s="72">
        <f t="shared" si="6"/>
        <v>0</v>
      </c>
    </row>
    <row r="134" spans="1:20" x14ac:dyDescent="0.25">
      <c r="A134" s="58">
        <v>30136</v>
      </c>
      <c r="B134" s="58" t="s">
        <v>3017</v>
      </c>
      <c r="C134" s="69" t="s">
        <v>2866</v>
      </c>
      <c r="D134" s="70"/>
      <c r="E134" s="71">
        <f t="shared" si="7"/>
        <v>1</v>
      </c>
      <c r="F134" s="71">
        <v>1</v>
      </c>
      <c r="G134" s="71"/>
      <c r="H134" s="71"/>
      <c r="I134" s="71"/>
      <c r="J134" s="71"/>
      <c r="K134" s="71"/>
      <c r="L134" s="71">
        <v>1</v>
      </c>
      <c r="M134" s="71">
        <f t="shared" si="8"/>
        <v>0</v>
      </c>
      <c r="N134" s="71"/>
      <c r="O134" s="71"/>
      <c r="P134" s="71"/>
      <c r="Q134" s="71"/>
      <c r="R134" s="71"/>
      <c r="S134" s="71"/>
      <c r="T134" s="72">
        <f t="shared" si="6"/>
        <v>0</v>
      </c>
    </row>
    <row r="135" spans="1:20" x14ac:dyDescent="0.25">
      <c r="A135" s="58">
        <v>30137</v>
      </c>
      <c r="B135" s="58" t="s">
        <v>3018</v>
      </c>
      <c r="C135" s="69" t="s">
        <v>2865</v>
      </c>
      <c r="D135" s="70"/>
      <c r="E135" s="71">
        <f t="shared" si="7"/>
        <v>1</v>
      </c>
      <c r="F135" s="71">
        <v>1</v>
      </c>
      <c r="G135" s="71"/>
      <c r="H135" s="71"/>
      <c r="I135" s="71"/>
      <c r="J135" s="71"/>
      <c r="K135" s="71"/>
      <c r="L135" s="71">
        <v>1</v>
      </c>
      <c r="M135" s="71">
        <f t="shared" si="8"/>
        <v>0</v>
      </c>
      <c r="N135" s="71"/>
      <c r="O135" s="71"/>
      <c r="P135" s="71"/>
      <c r="Q135" s="71"/>
      <c r="R135" s="71"/>
      <c r="S135" s="71"/>
      <c r="T135" s="72">
        <f t="shared" si="6"/>
        <v>0</v>
      </c>
    </row>
    <row r="136" spans="1:20" x14ac:dyDescent="0.25">
      <c r="A136" s="58">
        <v>30138</v>
      </c>
      <c r="B136" s="58" t="s">
        <v>3019</v>
      </c>
      <c r="C136" s="69" t="s">
        <v>2869</v>
      </c>
      <c r="D136" s="70"/>
      <c r="E136" s="71">
        <f t="shared" si="7"/>
        <v>1</v>
      </c>
      <c r="F136" s="71">
        <v>1</v>
      </c>
      <c r="G136" s="70"/>
      <c r="H136" s="70"/>
      <c r="I136" s="70"/>
      <c r="J136" s="70"/>
      <c r="K136" s="70"/>
      <c r="L136" s="70">
        <v>1</v>
      </c>
      <c r="M136" s="71">
        <f t="shared" si="8"/>
        <v>0</v>
      </c>
      <c r="N136" s="70"/>
      <c r="O136" s="70"/>
      <c r="P136" s="70"/>
      <c r="Q136" s="70"/>
      <c r="R136" s="70"/>
      <c r="S136" s="70"/>
      <c r="T136" s="72">
        <f t="shared" si="6"/>
        <v>0</v>
      </c>
    </row>
    <row r="137" spans="1:20" x14ac:dyDescent="0.25">
      <c r="A137" s="59">
        <v>30139</v>
      </c>
      <c r="B137" s="59" t="s">
        <v>3020</v>
      </c>
      <c r="C137" s="64" t="s">
        <v>2985</v>
      </c>
      <c r="D137" s="56"/>
      <c r="E137" s="55">
        <f t="shared" si="7"/>
        <v>2</v>
      </c>
      <c r="F137" s="56">
        <v>1</v>
      </c>
      <c r="G137" s="56"/>
      <c r="H137" s="56"/>
      <c r="I137" s="56">
        <v>1</v>
      </c>
      <c r="J137" s="56"/>
      <c r="K137" s="56"/>
      <c r="L137" s="56">
        <v>0</v>
      </c>
      <c r="M137" s="55">
        <f t="shared" si="8"/>
        <v>2</v>
      </c>
      <c r="N137" s="56"/>
      <c r="O137" s="56"/>
      <c r="P137" s="56"/>
      <c r="Q137" s="56"/>
      <c r="R137" s="56"/>
      <c r="S137" s="56">
        <v>2</v>
      </c>
      <c r="T137" s="57">
        <f t="shared" si="6"/>
        <v>1</v>
      </c>
    </row>
    <row r="138" spans="1:20" x14ac:dyDescent="0.25">
      <c r="A138" s="59">
        <v>30140</v>
      </c>
      <c r="B138" s="59" t="s">
        <v>3021</v>
      </c>
      <c r="C138" s="64" t="s">
        <v>2865</v>
      </c>
      <c r="D138" s="56"/>
      <c r="E138" s="55">
        <f t="shared" si="7"/>
        <v>2</v>
      </c>
      <c r="F138" s="56">
        <v>1</v>
      </c>
      <c r="G138" s="56"/>
      <c r="H138" s="56">
        <v>1</v>
      </c>
      <c r="I138" s="56"/>
      <c r="J138" s="56"/>
      <c r="K138" s="56"/>
      <c r="L138" s="56">
        <v>1</v>
      </c>
      <c r="M138" s="55">
        <f t="shared" si="8"/>
        <v>1</v>
      </c>
      <c r="N138" s="56"/>
      <c r="O138" s="56"/>
      <c r="P138" s="56"/>
      <c r="Q138" s="56"/>
      <c r="R138" s="56"/>
      <c r="S138" s="56">
        <v>1</v>
      </c>
      <c r="T138" s="57">
        <f t="shared" si="6"/>
        <v>0.5</v>
      </c>
    </row>
    <row r="139" spans="1:20" x14ac:dyDescent="0.25">
      <c r="A139" s="59">
        <v>30141</v>
      </c>
      <c r="B139" s="59" t="s">
        <v>3277</v>
      </c>
      <c r="C139" s="64" t="s">
        <v>2876</v>
      </c>
      <c r="D139" s="56" t="s">
        <v>2958</v>
      </c>
      <c r="E139" s="55">
        <f t="shared" si="7"/>
        <v>3</v>
      </c>
      <c r="F139" s="56">
        <v>1</v>
      </c>
      <c r="G139" s="56">
        <v>1</v>
      </c>
      <c r="H139" s="56">
        <v>1</v>
      </c>
      <c r="I139" s="56"/>
      <c r="J139" s="56"/>
      <c r="K139" s="56"/>
      <c r="L139" s="56">
        <v>2</v>
      </c>
      <c r="M139" s="55">
        <f t="shared" si="8"/>
        <v>1</v>
      </c>
      <c r="N139" s="56"/>
      <c r="O139" s="56">
        <v>1</v>
      </c>
      <c r="P139" s="56"/>
      <c r="Q139" s="56"/>
      <c r="R139" s="56"/>
      <c r="S139" s="56"/>
      <c r="T139" s="57">
        <f t="shared" si="6"/>
        <v>0.33333333333333331</v>
      </c>
    </row>
    <row r="140" spans="1:20" x14ac:dyDescent="0.25">
      <c r="A140" s="58">
        <v>30142</v>
      </c>
      <c r="B140" s="58" t="s">
        <v>3022</v>
      </c>
      <c r="C140" s="69" t="s">
        <v>2865</v>
      </c>
      <c r="D140" s="70" t="s">
        <v>2942</v>
      </c>
      <c r="E140" s="71">
        <f t="shared" si="7"/>
        <v>1</v>
      </c>
      <c r="F140" s="71">
        <v>1</v>
      </c>
      <c r="G140" s="71"/>
      <c r="H140" s="71"/>
      <c r="I140" s="71"/>
      <c r="J140" s="71"/>
      <c r="K140" s="71"/>
      <c r="L140" s="71">
        <v>1</v>
      </c>
      <c r="M140" s="71">
        <f t="shared" si="8"/>
        <v>0</v>
      </c>
      <c r="N140" s="71"/>
      <c r="O140" s="71"/>
      <c r="P140" s="71"/>
      <c r="Q140" s="71"/>
      <c r="R140" s="71"/>
      <c r="S140" s="71"/>
      <c r="T140" s="72">
        <f t="shared" si="6"/>
        <v>0</v>
      </c>
    </row>
    <row r="141" spans="1:20" x14ac:dyDescent="0.25">
      <c r="A141" s="58">
        <v>30143</v>
      </c>
      <c r="B141" s="58" t="s">
        <v>3023</v>
      </c>
      <c r="C141" s="69" t="s">
        <v>3024</v>
      </c>
      <c r="D141" s="70"/>
      <c r="E141" s="71">
        <f t="shared" si="7"/>
        <v>1</v>
      </c>
      <c r="F141" s="71">
        <v>1</v>
      </c>
      <c r="G141" s="71"/>
      <c r="H141" s="71"/>
      <c r="I141" s="71"/>
      <c r="J141" s="71"/>
      <c r="K141" s="71"/>
      <c r="L141" s="71">
        <v>1</v>
      </c>
      <c r="M141" s="71">
        <f t="shared" si="8"/>
        <v>0</v>
      </c>
      <c r="N141" s="71"/>
      <c r="O141" s="71"/>
      <c r="P141" s="71"/>
      <c r="Q141" s="71"/>
      <c r="R141" s="71"/>
      <c r="S141" s="71"/>
      <c r="T141" s="72">
        <f t="shared" si="6"/>
        <v>0</v>
      </c>
    </row>
    <row r="142" spans="1:20" x14ac:dyDescent="0.25">
      <c r="A142" s="58">
        <v>30144</v>
      </c>
      <c r="B142" s="58" t="s">
        <v>3025</v>
      </c>
      <c r="C142" s="69" t="s">
        <v>2866</v>
      </c>
      <c r="D142" s="70"/>
      <c r="E142" s="71">
        <f t="shared" si="7"/>
        <v>1</v>
      </c>
      <c r="F142" s="71">
        <v>1</v>
      </c>
      <c r="G142" s="71"/>
      <c r="H142" s="71"/>
      <c r="I142" s="71"/>
      <c r="J142" s="71"/>
      <c r="K142" s="71"/>
      <c r="L142" s="71">
        <v>1</v>
      </c>
      <c r="M142" s="71">
        <f t="shared" si="8"/>
        <v>0</v>
      </c>
      <c r="N142" s="71"/>
      <c r="O142" s="71"/>
      <c r="P142" s="71"/>
      <c r="Q142" s="71"/>
      <c r="R142" s="71"/>
      <c r="S142" s="71"/>
      <c r="T142" s="72">
        <f t="shared" si="6"/>
        <v>0</v>
      </c>
    </row>
    <row r="143" spans="1:20" x14ac:dyDescent="0.25">
      <c r="A143" s="58">
        <v>30145</v>
      </c>
      <c r="B143" s="58" t="s">
        <v>3026</v>
      </c>
      <c r="C143" s="69" t="s">
        <v>2869</v>
      </c>
      <c r="D143" s="70" t="s">
        <v>2960</v>
      </c>
      <c r="E143" s="71">
        <f t="shared" si="7"/>
        <v>1</v>
      </c>
      <c r="F143" s="71">
        <v>1</v>
      </c>
      <c r="G143" s="71"/>
      <c r="H143" s="71"/>
      <c r="I143" s="71"/>
      <c r="J143" s="71"/>
      <c r="K143" s="71"/>
      <c r="L143" s="71">
        <v>1</v>
      </c>
      <c r="M143" s="71">
        <f t="shared" si="8"/>
        <v>0</v>
      </c>
      <c r="N143" s="71"/>
      <c r="O143" s="71"/>
      <c r="P143" s="71"/>
      <c r="Q143" s="71"/>
      <c r="R143" s="71"/>
      <c r="S143" s="71"/>
      <c r="T143" s="72">
        <f t="shared" si="6"/>
        <v>0</v>
      </c>
    </row>
    <row r="144" spans="1:20" x14ac:dyDescent="0.25">
      <c r="A144" s="58">
        <v>30146</v>
      </c>
      <c r="B144" s="58" t="s">
        <v>3027</v>
      </c>
      <c r="C144" s="69" t="s">
        <v>2865</v>
      </c>
      <c r="D144" s="70" t="s">
        <v>2983</v>
      </c>
      <c r="E144" s="71">
        <f t="shared" si="7"/>
        <v>3</v>
      </c>
      <c r="F144" s="70">
        <v>1</v>
      </c>
      <c r="G144" s="70"/>
      <c r="H144" s="70">
        <v>1</v>
      </c>
      <c r="I144" s="70">
        <v>1</v>
      </c>
      <c r="J144" s="70"/>
      <c r="K144" s="70"/>
      <c r="L144" s="70">
        <v>3</v>
      </c>
      <c r="M144" s="71">
        <f t="shared" si="8"/>
        <v>0</v>
      </c>
      <c r="N144" s="70"/>
      <c r="O144" s="70"/>
      <c r="P144" s="70"/>
      <c r="Q144" s="70"/>
      <c r="R144" s="70"/>
      <c r="S144" s="70"/>
      <c r="T144" s="72">
        <f t="shared" si="6"/>
        <v>0</v>
      </c>
    </row>
    <row r="145" spans="1:20" x14ac:dyDescent="0.25">
      <c r="A145" s="58">
        <v>30147</v>
      </c>
      <c r="B145" s="58" t="s">
        <v>3028</v>
      </c>
      <c r="C145" s="69" t="s">
        <v>2865</v>
      </c>
      <c r="D145" s="70" t="s">
        <v>2983</v>
      </c>
      <c r="E145" s="71">
        <f t="shared" si="7"/>
        <v>1</v>
      </c>
      <c r="F145" s="71">
        <v>1</v>
      </c>
      <c r="G145" s="70"/>
      <c r="H145" s="70"/>
      <c r="I145" s="70"/>
      <c r="J145" s="70"/>
      <c r="K145" s="70"/>
      <c r="L145" s="70">
        <v>1</v>
      </c>
      <c r="M145" s="71">
        <f t="shared" si="8"/>
        <v>0</v>
      </c>
      <c r="N145" s="70"/>
      <c r="O145" s="70"/>
      <c r="P145" s="70"/>
      <c r="Q145" s="70"/>
      <c r="R145" s="70"/>
      <c r="S145" s="70"/>
      <c r="T145" s="72">
        <f t="shared" si="6"/>
        <v>0</v>
      </c>
    </row>
    <row r="146" spans="1:20" x14ac:dyDescent="0.25">
      <c r="A146" s="58">
        <v>30148</v>
      </c>
      <c r="B146" s="58" t="s">
        <v>3029</v>
      </c>
      <c r="C146" s="69" t="s">
        <v>2866</v>
      </c>
      <c r="D146" s="70"/>
      <c r="E146" s="71">
        <f t="shared" si="7"/>
        <v>1</v>
      </c>
      <c r="F146" s="71">
        <v>1</v>
      </c>
      <c r="G146" s="71"/>
      <c r="H146" s="71"/>
      <c r="I146" s="71"/>
      <c r="J146" s="71"/>
      <c r="K146" s="71"/>
      <c r="L146" s="71">
        <v>1</v>
      </c>
      <c r="M146" s="71">
        <f t="shared" si="8"/>
        <v>0</v>
      </c>
      <c r="N146" s="71"/>
      <c r="O146" s="71"/>
      <c r="P146" s="71"/>
      <c r="Q146" s="71"/>
      <c r="R146" s="71"/>
      <c r="S146" s="71"/>
      <c r="T146" s="72">
        <f t="shared" si="6"/>
        <v>0</v>
      </c>
    </row>
    <row r="147" spans="1:20" x14ac:dyDescent="0.25">
      <c r="A147" s="59">
        <v>30149</v>
      </c>
      <c r="B147" s="59" t="s">
        <v>3030</v>
      </c>
      <c r="C147" s="64" t="s">
        <v>2881</v>
      </c>
      <c r="D147" s="56"/>
      <c r="E147" s="55">
        <f t="shared" si="7"/>
        <v>1</v>
      </c>
      <c r="F147" s="55">
        <v>1</v>
      </c>
      <c r="G147" s="55"/>
      <c r="H147" s="55"/>
      <c r="I147" s="55"/>
      <c r="J147" s="55"/>
      <c r="K147" s="55"/>
      <c r="L147" s="55">
        <v>0</v>
      </c>
      <c r="M147" s="55">
        <f t="shared" si="8"/>
        <v>1</v>
      </c>
      <c r="N147" s="55"/>
      <c r="O147" s="55"/>
      <c r="P147" s="55"/>
      <c r="Q147" s="55">
        <v>1</v>
      </c>
      <c r="R147" s="55"/>
      <c r="S147" s="55"/>
      <c r="T147" s="57">
        <f t="shared" si="6"/>
        <v>1</v>
      </c>
    </row>
    <row r="148" spans="1:20" x14ac:dyDescent="0.25">
      <c r="A148" s="58">
        <v>30150</v>
      </c>
      <c r="B148" s="58" t="s">
        <v>3031</v>
      </c>
      <c r="C148" s="69" t="s">
        <v>2866</v>
      </c>
      <c r="D148" s="70"/>
      <c r="E148" s="71">
        <f t="shared" si="7"/>
        <v>1</v>
      </c>
      <c r="F148" s="71">
        <v>1</v>
      </c>
      <c r="G148" s="71"/>
      <c r="H148" s="71"/>
      <c r="I148" s="71"/>
      <c r="J148" s="71"/>
      <c r="K148" s="71"/>
      <c r="L148" s="71">
        <v>1</v>
      </c>
      <c r="M148" s="71">
        <f t="shared" si="8"/>
        <v>0</v>
      </c>
      <c r="N148" s="71"/>
      <c r="O148" s="71"/>
      <c r="P148" s="71"/>
      <c r="Q148" s="71"/>
      <c r="R148" s="71"/>
      <c r="S148" s="71"/>
      <c r="T148" s="72">
        <f t="shared" si="6"/>
        <v>0</v>
      </c>
    </row>
    <row r="149" spans="1:20" x14ac:dyDescent="0.25">
      <c r="A149" s="58">
        <v>30151</v>
      </c>
      <c r="B149" s="58" t="s">
        <v>3032</v>
      </c>
      <c r="C149" s="69" t="s">
        <v>2876</v>
      </c>
      <c r="D149" s="70"/>
      <c r="E149" s="71">
        <f t="shared" si="7"/>
        <v>2</v>
      </c>
      <c r="F149" s="71">
        <v>1</v>
      </c>
      <c r="G149" s="71"/>
      <c r="H149" s="71">
        <v>1</v>
      </c>
      <c r="I149" s="71"/>
      <c r="J149" s="71"/>
      <c r="K149" s="71"/>
      <c r="L149" s="71">
        <v>2</v>
      </c>
      <c r="M149" s="71">
        <f t="shared" si="8"/>
        <v>0</v>
      </c>
      <c r="N149" s="71"/>
      <c r="O149" s="71"/>
      <c r="P149" s="71"/>
      <c r="Q149" s="71"/>
      <c r="R149" s="71"/>
      <c r="S149" s="71"/>
      <c r="T149" s="72">
        <f t="shared" si="6"/>
        <v>0</v>
      </c>
    </row>
    <row r="150" spans="1:20" x14ac:dyDescent="0.25">
      <c r="A150" s="59">
        <v>30152</v>
      </c>
      <c r="B150" s="58" t="s">
        <v>3033</v>
      </c>
      <c r="C150" s="69" t="s">
        <v>2876</v>
      </c>
      <c r="D150" s="70"/>
      <c r="E150" s="71">
        <f t="shared" si="7"/>
        <v>1</v>
      </c>
      <c r="F150" s="71">
        <v>1</v>
      </c>
      <c r="G150" s="71"/>
      <c r="H150" s="71"/>
      <c r="I150" s="71"/>
      <c r="J150" s="71"/>
      <c r="K150" s="71"/>
      <c r="L150" s="71">
        <v>1</v>
      </c>
      <c r="M150" s="71">
        <f t="shared" si="8"/>
        <v>0</v>
      </c>
      <c r="N150" s="71"/>
      <c r="O150" s="71"/>
      <c r="P150" s="71"/>
      <c r="Q150" s="71"/>
      <c r="R150" s="71"/>
      <c r="S150" s="71"/>
      <c r="T150" s="72">
        <f t="shared" si="6"/>
        <v>0</v>
      </c>
    </row>
    <row r="151" spans="1:20" x14ac:dyDescent="0.25">
      <c r="A151" s="58">
        <v>30153</v>
      </c>
      <c r="B151" s="58" t="s">
        <v>3034</v>
      </c>
      <c r="C151" s="69" t="s">
        <v>2876</v>
      </c>
      <c r="D151" s="70" t="s">
        <v>2904</v>
      </c>
      <c r="E151" s="71">
        <f t="shared" si="7"/>
        <v>1</v>
      </c>
      <c r="F151" s="71">
        <v>1</v>
      </c>
      <c r="G151" s="71"/>
      <c r="H151" s="71"/>
      <c r="I151" s="71"/>
      <c r="J151" s="71"/>
      <c r="K151" s="71"/>
      <c r="L151" s="71">
        <v>1</v>
      </c>
      <c r="M151" s="71">
        <f t="shared" si="8"/>
        <v>0</v>
      </c>
      <c r="N151" s="71"/>
      <c r="O151" s="71"/>
      <c r="P151" s="71"/>
      <c r="Q151" s="71"/>
      <c r="R151" s="71"/>
      <c r="S151" s="71"/>
      <c r="T151" s="72">
        <f t="shared" si="6"/>
        <v>0</v>
      </c>
    </row>
    <row r="152" spans="1:20" x14ac:dyDescent="0.25">
      <c r="A152" s="58">
        <v>30154</v>
      </c>
      <c r="B152" s="58" t="s">
        <v>3035</v>
      </c>
      <c r="C152" s="69" t="s">
        <v>2878</v>
      </c>
      <c r="D152" s="70"/>
      <c r="E152" s="71">
        <f t="shared" si="7"/>
        <v>1</v>
      </c>
      <c r="F152" s="71">
        <v>1</v>
      </c>
      <c r="G152" s="71"/>
      <c r="H152" s="71"/>
      <c r="I152" s="71"/>
      <c r="J152" s="71"/>
      <c r="K152" s="71"/>
      <c r="L152" s="71">
        <v>1</v>
      </c>
      <c r="M152" s="71">
        <f t="shared" si="8"/>
        <v>0</v>
      </c>
      <c r="N152" s="71"/>
      <c r="O152" s="71"/>
      <c r="P152" s="71"/>
      <c r="Q152" s="71"/>
      <c r="R152" s="71"/>
      <c r="S152" s="71"/>
      <c r="T152" s="72">
        <f t="shared" si="6"/>
        <v>0</v>
      </c>
    </row>
    <row r="153" spans="1:20" x14ac:dyDescent="0.25">
      <c r="A153" s="59">
        <v>30155</v>
      </c>
      <c r="B153" s="59" t="s">
        <v>3036</v>
      </c>
      <c r="C153" s="64" t="s">
        <v>2869</v>
      </c>
      <c r="D153" s="56"/>
      <c r="E153" s="55">
        <f t="shared" si="7"/>
        <v>2</v>
      </c>
      <c r="F153" s="56">
        <v>1</v>
      </c>
      <c r="G153" s="56">
        <v>1</v>
      </c>
      <c r="H153" s="56"/>
      <c r="I153" s="56"/>
      <c r="J153" s="56"/>
      <c r="K153" s="56"/>
      <c r="L153" s="56">
        <v>0</v>
      </c>
      <c r="M153" s="55">
        <f t="shared" si="8"/>
        <v>2</v>
      </c>
      <c r="N153" s="56"/>
      <c r="O153" s="56"/>
      <c r="P153" s="56"/>
      <c r="Q153" s="56">
        <v>2</v>
      </c>
      <c r="R153" s="56"/>
      <c r="S153" s="56"/>
      <c r="T153" s="57">
        <f t="shared" si="6"/>
        <v>1</v>
      </c>
    </row>
    <row r="154" spans="1:20" x14ac:dyDescent="0.25">
      <c r="A154" s="59">
        <v>30156</v>
      </c>
      <c r="B154" s="59" t="s">
        <v>3037</v>
      </c>
      <c r="C154" s="64" t="s">
        <v>2869</v>
      </c>
      <c r="D154" s="56"/>
      <c r="E154" s="55">
        <f t="shared" si="7"/>
        <v>4</v>
      </c>
      <c r="F154" s="56">
        <v>1</v>
      </c>
      <c r="G154" s="56">
        <v>1</v>
      </c>
      <c r="H154" s="56">
        <v>1</v>
      </c>
      <c r="I154" s="56">
        <v>1</v>
      </c>
      <c r="J154" s="56"/>
      <c r="K154" s="56"/>
      <c r="L154" s="56">
        <v>2</v>
      </c>
      <c r="M154" s="55">
        <f t="shared" si="8"/>
        <v>2</v>
      </c>
      <c r="N154" s="56"/>
      <c r="O154" s="56"/>
      <c r="P154" s="56">
        <v>2</v>
      </c>
      <c r="Q154" s="56"/>
      <c r="R154" s="56"/>
      <c r="S154" s="56"/>
      <c r="T154" s="57">
        <f t="shared" si="6"/>
        <v>0.5</v>
      </c>
    </row>
    <row r="155" spans="1:20" x14ac:dyDescent="0.25">
      <c r="A155" s="58">
        <v>30158</v>
      </c>
      <c r="B155" s="58" t="s">
        <v>3038</v>
      </c>
      <c r="C155" s="69" t="s">
        <v>2865</v>
      </c>
      <c r="D155" s="70"/>
      <c r="E155" s="71">
        <f t="shared" si="7"/>
        <v>1</v>
      </c>
      <c r="F155" s="71">
        <v>1</v>
      </c>
      <c r="G155" s="71"/>
      <c r="H155" s="71"/>
      <c r="I155" s="71"/>
      <c r="J155" s="71"/>
      <c r="K155" s="71"/>
      <c r="L155" s="71">
        <v>1</v>
      </c>
      <c r="M155" s="71">
        <f t="shared" si="8"/>
        <v>0</v>
      </c>
      <c r="N155" s="71"/>
      <c r="O155" s="71"/>
      <c r="P155" s="71"/>
      <c r="Q155" s="71"/>
      <c r="R155" s="71"/>
      <c r="S155" s="71"/>
      <c r="T155" s="72">
        <f t="shared" si="6"/>
        <v>0</v>
      </c>
    </row>
    <row r="156" spans="1:20" x14ac:dyDescent="0.25">
      <c r="A156" s="59">
        <v>30159</v>
      </c>
      <c r="B156" s="59" t="s">
        <v>3039</v>
      </c>
      <c r="C156" s="64" t="s">
        <v>2876</v>
      </c>
      <c r="D156" s="56"/>
      <c r="E156" s="55">
        <f t="shared" si="7"/>
        <v>1</v>
      </c>
      <c r="F156" s="55">
        <v>1</v>
      </c>
      <c r="G156" s="55"/>
      <c r="H156" s="55"/>
      <c r="I156" s="55"/>
      <c r="J156" s="55"/>
      <c r="K156" s="55"/>
      <c r="L156" s="55">
        <v>0</v>
      </c>
      <c r="M156" s="55">
        <f t="shared" si="8"/>
        <v>1</v>
      </c>
      <c r="N156" s="55"/>
      <c r="O156" s="55"/>
      <c r="P156" s="55"/>
      <c r="Q156" s="55">
        <v>1</v>
      </c>
      <c r="R156" s="55"/>
      <c r="S156" s="55"/>
      <c r="T156" s="57">
        <f t="shared" si="6"/>
        <v>1</v>
      </c>
    </row>
    <row r="157" spans="1:20" x14ac:dyDescent="0.25">
      <c r="A157" s="59">
        <v>30160</v>
      </c>
      <c r="B157" s="59" t="s">
        <v>3040</v>
      </c>
      <c r="C157" s="64" t="s">
        <v>2865</v>
      </c>
      <c r="D157" s="56"/>
      <c r="E157" s="55">
        <f t="shared" si="7"/>
        <v>1</v>
      </c>
      <c r="F157" s="55">
        <v>1</v>
      </c>
      <c r="G157" s="55"/>
      <c r="H157" s="55"/>
      <c r="I157" s="55"/>
      <c r="J157" s="55"/>
      <c r="K157" s="55"/>
      <c r="L157" s="55">
        <v>0</v>
      </c>
      <c r="M157" s="55">
        <f t="shared" si="8"/>
        <v>1</v>
      </c>
      <c r="N157" s="55"/>
      <c r="O157" s="55"/>
      <c r="P157" s="55"/>
      <c r="Q157" s="55">
        <v>1</v>
      </c>
      <c r="R157" s="55"/>
      <c r="S157" s="55"/>
      <c r="T157" s="57">
        <f t="shared" si="6"/>
        <v>1</v>
      </c>
    </row>
    <row r="158" spans="1:20" x14ac:dyDescent="0.25">
      <c r="A158" s="58">
        <v>30161</v>
      </c>
      <c r="B158" s="58" t="s">
        <v>3041</v>
      </c>
      <c r="C158" s="69" t="s">
        <v>2865</v>
      </c>
      <c r="D158" s="70"/>
      <c r="E158" s="71">
        <f t="shared" si="7"/>
        <v>1</v>
      </c>
      <c r="F158" s="71">
        <v>1</v>
      </c>
      <c r="G158" s="71"/>
      <c r="H158" s="71"/>
      <c r="I158" s="71"/>
      <c r="J158" s="71"/>
      <c r="K158" s="71"/>
      <c r="L158" s="71">
        <v>1</v>
      </c>
      <c r="M158" s="71">
        <f t="shared" si="8"/>
        <v>0</v>
      </c>
      <c r="N158" s="71"/>
      <c r="O158" s="71"/>
      <c r="P158" s="71"/>
      <c r="Q158" s="71"/>
      <c r="R158" s="71"/>
      <c r="S158" s="71"/>
      <c r="T158" s="72">
        <f t="shared" si="6"/>
        <v>0</v>
      </c>
    </row>
    <row r="159" spans="1:20" x14ac:dyDescent="0.25">
      <c r="A159" s="58">
        <v>30162</v>
      </c>
      <c r="B159" s="58" t="s">
        <v>3042</v>
      </c>
      <c r="C159" s="69" t="s">
        <v>2865</v>
      </c>
      <c r="D159" s="70"/>
      <c r="E159" s="71">
        <f t="shared" si="7"/>
        <v>1</v>
      </c>
      <c r="F159" s="71">
        <v>1</v>
      </c>
      <c r="G159" s="70"/>
      <c r="H159" s="70"/>
      <c r="I159" s="70"/>
      <c r="J159" s="70"/>
      <c r="K159" s="70"/>
      <c r="L159" s="70">
        <v>1</v>
      </c>
      <c r="M159" s="71">
        <f t="shared" si="8"/>
        <v>0</v>
      </c>
      <c r="N159" s="70"/>
      <c r="O159" s="70"/>
      <c r="P159" s="70"/>
      <c r="Q159" s="70"/>
      <c r="R159" s="70"/>
      <c r="S159" s="70"/>
      <c r="T159" s="72">
        <f t="shared" si="6"/>
        <v>0</v>
      </c>
    </row>
    <row r="160" spans="1:20" x14ac:dyDescent="0.25">
      <c r="A160" s="58">
        <v>30163</v>
      </c>
      <c r="B160" s="58" t="s">
        <v>3043</v>
      </c>
      <c r="C160" s="69" t="s">
        <v>2865</v>
      </c>
      <c r="D160" s="70" t="s">
        <v>2983</v>
      </c>
      <c r="E160" s="71">
        <f t="shared" si="7"/>
        <v>1</v>
      </c>
      <c r="F160" s="71">
        <v>1</v>
      </c>
      <c r="G160" s="71"/>
      <c r="H160" s="71"/>
      <c r="I160" s="71"/>
      <c r="J160" s="71"/>
      <c r="K160" s="71"/>
      <c r="L160" s="71">
        <v>1</v>
      </c>
      <c r="M160" s="71">
        <f t="shared" si="8"/>
        <v>0</v>
      </c>
      <c r="N160" s="71"/>
      <c r="O160" s="71"/>
      <c r="P160" s="71"/>
      <c r="Q160" s="71"/>
      <c r="R160" s="71"/>
      <c r="S160" s="71"/>
      <c r="T160" s="72">
        <f t="shared" si="6"/>
        <v>0</v>
      </c>
    </row>
    <row r="161" spans="1:20" x14ac:dyDescent="0.25">
      <c r="A161" s="58">
        <v>30164</v>
      </c>
      <c r="B161" s="58" t="s">
        <v>3044</v>
      </c>
      <c r="C161" s="69" t="s">
        <v>2876</v>
      </c>
      <c r="D161" s="70"/>
      <c r="E161" s="71">
        <f t="shared" si="7"/>
        <v>2</v>
      </c>
      <c r="F161" s="70">
        <v>1</v>
      </c>
      <c r="G161" s="70"/>
      <c r="H161" s="70"/>
      <c r="I161" s="70">
        <v>1</v>
      </c>
      <c r="J161" s="70"/>
      <c r="K161" s="70"/>
      <c r="L161" s="70">
        <v>2</v>
      </c>
      <c r="M161" s="71">
        <f t="shared" si="8"/>
        <v>0</v>
      </c>
      <c r="N161" s="70"/>
      <c r="O161" s="70"/>
      <c r="P161" s="70"/>
      <c r="Q161" s="70"/>
      <c r="R161" s="70"/>
      <c r="S161" s="70"/>
      <c r="T161" s="72">
        <f t="shared" si="6"/>
        <v>0</v>
      </c>
    </row>
    <row r="162" spans="1:20" x14ac:dyDescent="0.25">
      <c r="A162" s="58">
        <v>30165</v>
      </c>
      <c r="B162" s="58" t="s">
        <v>3045</v>
      </c>
      <c r="C162" s="69" t="s">
        <v>2865</v>
      </c>
      <c r="D162" s="70"/>
      <c r="E162" s="71">
        <f t="shared" si="7"/>
        <v>1</v>
      </c>
      <c r="F162" s="71">
        <v>1</v>
      </c>
      <c r="G162" s="70"/>
      <c r="H162" s="70"/>
      <c r="I162" s="70"/>
      <c r="J162" s="70"/>
      <c r="K162" s="70"/>
      <c r="L162" s="70">
        <v>1</v>
      </c>
      <c r="M162" s="71">
        <f t="shared" si="8"/>
        <v>0</v>
      </c>
      <c r="N162" s="70"/>
      <c r="O162" s="70"/>
      <c r="P162" s="70"/>
      <c r="Q162" s="70"/>
      <c r="R162" s="70"/>
      <c r="S162" s="70"/>
      <c r="T162" s="72">
        <f t="shared" si="6"/>
        <v>0</v>
      </c>
    </row>
    <row r="163" spans="1:20" x14ac:dyDescent="0.25">
      <c r="A163" s="58">
        <v>30166</v>
      </c>
      <c r="B163" s="58" t="s">
        <v>3046</v>
      </c>
      <c r="C163" s="69" t="s">
        <v>2865</v>
      </c>
      <c r="D163" s="70"/>
      <c r="E163" s="71">
        <f t="shared" si="7"/>
        <v>1</v>
      </c>
      <c r="F163" s="71">
        <v>1</v>
      </c>
      <c r="G163" s="71"/>
      <c r="H163" s="71"/>
      <c r="I163" s="71"/>
      <c r="J163" s="71"/>
      <c r="K163" s="71"/>
      <c r="L163" s="71">
        <v>1</v>
      </c>
      <c r="M163" s="71">
        <f t="shared" si="8"/>
        <v>0</v>
      </c>
      <c r="N163" s="71"/>
      <c r="O163" s="71"/>
      <c r="P163" s="71"/>
      <c r="Q163" s="71"/>
      <c r="R163" s="71"/>
      <c r="S163" s="71"/>
      <c r="T163" s="72">
        <f t="shared" si="6"/>
        <v>0</v>
      </c>
    </row>
    <row r="164" spans="1:20" x14ac:dyDescent="0.25">
      <c r="A164" s="58">
        <v>30167</v>
      </c>
      <c r="B164" s="58" t="s">
        <v>3047</v>
      </c>
      <c r="C164" s="69" t="s">
        <v>2876</v>
      </c>
      <c r="D164" s="70"/>
      <c r="E164" s="71">
        <f t="shared" si="7"/>
        <v>1</v>
      </c>
      <c r="F164" s="71">
        <v>1</v>
      </c>
      <c r="G164" s="70"/>
      <c r="H164" s="70"/>
      <c r="I164" s="70"/>
      <c r="J164" s="70"/>
      <c r="K164" s="70"/>
      <c r="L164" s="70">
        <v>1</v>
      </c>
      <c r="M164" s="71">
        <f t="shared" si="8"/>
        <v>0</v>
      </c>
      <c r="N164" s="70"/>
      <c r="O164" s="70"/>
      <c r="P164" s="70"/>
      <c r="Q164" s="70"/>
      <c r="R164" s="70"/>
      <c r="S164" s="70"/>
      <c r="T164" s="72">
        <f t="shared" si="6"/>
        <v>0</v>
      </c>
    </row>
    <row r="165" spans="1:20" x14ac:dyDescent="0.25">
      <c r="A165" s="58">
        <v>30168</v>
      </c>
      <c r="B165" s="58" t="s">
        <v>3048</v>
      </c>
      <c r="C165" s="69" t="s">
        <v>2865</v>
      </c>
      <c r="D165" s="70"/>
      <c r="E165" s="71">
        <f t="shared" si="7"/>
        <v>1</v>
      </c>
      <c r="F165" s="71">
        <v>1</v>
      </c>
      <c r="G165" s="71"/>
      <c r="H165" s="71"/>
      <c r="I165" s="71"/>
      <c r="J165" s="71"/>
      <c r="K165" s="71"/>
      <c r="L165" s="71">
        <v>1</v>
      </c>
      <c r="M165" s="71">
        <f t="shared" si="8"/>
        <v>0</v>
      </c>
      <c r="N165" s="71"/>
      <c r="O165" s="71"/>
      <c r="P165" s="71"/>
      <c r="Q165" s="71"/>
      <c r="R165" s="71"/>
      <c r="S165" s="71"/>
      <c r="T165" s="72">
        <f t="shared" si="6"/>
        <v>0</v>
      </c>
    </row>
    <row r="166" spans="1:20" x14ac:dyDescent="0.25">
      <c r="A166" s="58">
        <v>30169</v>
      </c>
      <c r="B166" s="58" t="s">
        <v>3049</v>
      </c>
      <c r="C166" s="69" t="s">
        <v>2869</v>
      </c>
      <c r="D166" s="70"/>
      <c r="E166" s="71">
        <f t="shared" si="7"/>
        <v>2</v>
      </c>
      <c r="F166" s="71">
        <v>1</v>
      </c>
      <c r="G166" s="70">
        <v>1</v>
      </c>
      <c r="H166" s="70"/>
      <c r="I166" s="70"/>
      <c r="J166" s="70"/>
      <c r="K166" s="70"/>
      <c r="L166" s="70">
        <v>2</v>
      </c>
      <c r="M166" s="71">
        <f t="shared" si="8"/>
        <v>0</v>
      </c>
      <c r="N166" s="70"/>
      <c r="O166" s="70"/>
      <c r="P166" s="70"/>
      <c r="Q166" s="70"/>
      <c r="R166" s="70"/>
      <c r="S166" s="70"/>
      <c r="T166" s="72">
        <f t="shared" si="6"/>
        <v>0</v>
      </c>
    </row>
    <row r="167" spans="1:20" x14ac:dyDescent="0.25">
      <c r="A167" s="58">
        <v>30170</v>
      </c>
      <c r="B167" s="58" t="s">
        <v>3050</v>
      </c>
      <c r="C167" s="69" t="s">
        <v>2891</v>
      </c>
      <c r="D167" s="70"/>
      <c r="E167" s="71">
        <f t="shared" si="7"/>
        <v>1</v>
      </c>
      <c r="F167" s="71">
        <v>1</v>
      </c>
      <c r="G167" s="71"/>
      <c r="H167" s="71"/>
      <c r="I167" s="71"/>
      <c r="J167" s="71"/>
      <c r="K167" s="71"/>
      <c r="L167" s="71">
        <v>1</v>
      </c>
      <c r="M167" s="71">
        <f t="shared" si="8"/>
        <v>0</v>
      </c>
      <c r="N167" s="71"/>
      <c r="O167" s="71"/>
      <c r="P167" s="71"/>
      <c r="Q167" s="71"/>
      <c r="R167" s="71"/>
      <c r="S167" s="71"/>
      <c r="T167" s="72">
        <f t="shared" si="6"/>
        <v>0</v>
      </c>
    </row>
    <row r="168" spans="1:20" x14ac:dyDescent="0.25">
      <c r="A168" s="59">
        <v>30171</v>
      </c>
      <c r="B168" s="59" t="s">
        <v>3051</v>
      </c>
      <c r="C168" s="64" t="s">
        <v>2876</v>
      </c>
      <c r="D168" s="56"/>
      <c r="E168" s="55">
        <f t="shared" si="7"/>
        <v>2</v>
      </c>
      <c r="F168" s="55">
        <v>1</v>
      </c>
      <c r="G168" s="55">
        <v>1</v>
      </c>
      <c r="H168" s="55"/>
      <c r="I168" s="55"/>
      <c r="J168" s="55"/>
      <c r="K168" s="55"/>
      <c r="L168" s="55">
        <v>0</v>
      </c>
      <c r="M168" s="55">
        <f t="shared" si="8"/>
        <v>2</v>
      </c>
      <c r="N168" s="55"/>
      <c r="O168" s="55">
        <v>2</v>
      </c>
      <c r="P168" s="55"/>
      <c r="Q168" s="55"/>
      <c r="R168" s="55"/>
      <c r="S168" s="55"/>
      <c r="T168" s="57">
        <f t="shared" si="6"/>
        <v>1</v>
      </c>
    </row>
    <row r="169" spans="1:20" x14ac:dyDescent="0.25">
      <c r="A169" s="58">
        <v>30172</v>
      </c>
      <c r="B169" s="58" t="s">
        <v>3052</v>
      </c>
      <c r="C169" s="69" t="s">
        <v>2866</v>
      </c>
      <c r="D169" s="70"/>
      <c r="E169" s="71">
        <f t="shared" si="7"/>
        <v>1</v>
      </c>
      <c r="F169" s="71">
        <v>1</v>
      </c>
      <c r="G169" s="71"/>
      <c r="H169" s="71"/>
      <c r="I169" s="71"/>
      <c r="J169" s="71"/>
      <c r="K169" s="71"/>
      <c r="L169" s="71">
        <v>1</v>
      </c>
      <c r="M169" s="71">
        <f t="shared" si="8"/>
        <v>0</v>
      </c>
      <c r="N169" s="71"/>
      <c r="O169" s="71"/>
      <c r="P169" s="71"/>
      <c r="Q169" s="71"/>
      <c r="R169" s="71"/>
      <c r="S169" s="71"/>
      <c r="T169" s="72">
        <f t="shared" si="6"/>
        <v>0</v>
      </c>
    </row>
    <row r="170" spans="1:20" x14ac:dyDescent="0.25">
      <c r="A170" s="58">
        <v>30173</v>
      </c>
      <c r="B170" s="58" t="s">
        <v>3053</v>
      </c>
      <c r="C170" s="69" t="s">
        <v>2865</v>
      </c>
      <c r="D170" s="70" t="s">
        <v>2942</v>
      </c>
      <c r="E170" s="71">
        <f t="shared" si="7"/>
        <v>1</v>
      </c>
      <c r="F170" s="71">
        <v>1</v>
      </c>
      <c r="G170" s="71"/>
      <c r="H170" s="71"/>
      <c r="I170" s="71"/>
      <c r="J170" s="71"/>
      <c r="K170" s="71"/>
      <c r="L170" s="71">
        <v>1</v>
      </c>
      <c r="M170" s="71">
        <f t="shared" si="8"/>
        <v>0</v>
      </c>
      <c r="N170" s="71"/>
      <c r="O170" s="71"/>
      <c r="P170" s="71"/>
      <c r="Q170" s="71"/>
      <c r="R170" s="71"/>
      <c r="S170" s="71"/>
      <c r="T170" s="72">
        <f t="shared" si="6"/>
        <v>0</v>
      </c>
    </row>
    <row r="171" spans="1:20" x14ac:dyDescent="0.25">
      <c r="A171" s="58">
        <v>30354</v>
      </c>
      <c r="B171" s="58" t="s">
        <v>3054</v>
      </c>
      <c r="C171" s="69" t="s">
        <v>2866</v>
      </c>
      <c r="D171" s="70" t="s">
        <v>2983</v>
      </c>
      <c r="E171" s="71">
        <f t="shared" si="7"/>
        <v>1</v>
      </c>
      <c r="F171" s="71">
        <v>1</v>
      </c>
      <c r="G171" s="71"/>
      <c r="H171" s="71"/>
      <c r="I171" s="71"/>
      <c r="J171" s="71"/>
      <c r="K171" s="71"/>
      <c r="L171" s="71">
        <v>1</v>
      </c>
      <c r="M171" s="71">
        <f t="shared" si="8"/>
        <v>0</v>
      </c>
      <c r="N171" s="71"/>
      <c r="O171" s="71"/>
      <c r="P171" s="71"/>
      <c r="Q171" s="71"/>
      <c r="R171" s="71"/>
      <c r="S171" s="71"/>
      <c r="T171" s="72">
        <f t="shared" si="6"/>
        <v>0</v>
      </c>
    </row>
    <row r="172" spans="1:20" x14ac:dyDescent="0.25">
      <c r="A172" s="58">
        <v>30174</v>
      </c>
      <c r="B172" s="58" t="s">
        <v>3055</v>
      </c>
      <c r="C172" s="69" t="s">
        <v>2865</v>
      </c>
      <c r="D172" s="70"/>
      <c r="E172" s="71">
        <f t="shared" si="7"/>
        <v>1</v>
      </c>
      <c r="F172" s="71">
        <v>1</v>
      </c>
      <c r="G172" s="71"/>
      <c r="H172" s="71"/>
      <c r="I172" s="71"/>
      <c r="J172" s="71"/>
      <c r="K172" s="71"/>
      <c r="L172" s="71">
        <v>1</v>
      </c>
      <c r="M172" s="71">
        <f t="shared" si="8"/>
        <v>0</v>
      </c>
      <c r="N172" s="71"/>
      <c r="O172" s="71"/>
      <c r="P172" s="71"/>
      <c r="Q172" s="71"/>
      <c r="R172" s="71"/>
      <c r="S172" s="71"/>
      <c r="T172" s="72">
        <f t="shared" si="6"/>
        <v>0</v>
      </c>
    </row>
    <row r="173" spans="1:20" x14ac:dyDescent="0.25">
      <c r="A173" s="58">
        <v>30175</v>
      </c>
      <c r="B173" s="58" t="s">
        <v>3056</v>
      </c>
      <c r="C173" s="69" t="s">
        <v>2876</v>
      </c>
      <c r="D173" s="70"/>
      <c r="E173" s="71">
        <f t="shared" si="7"/>
        <v>1</v>
      </c>
      <c r="F173" s="71">
        <v>1</v>
      </c>
      <c r="G173" s="71"/>
      <c r="H173" s="71"/>
      <c r="I173" s="71"/>
      <c r="J173" s="71"/>
      <c r="K173" s="71"/>
      <c r="L173" s="71">
        <v>1</v>
      </c>
      <c r="M173" s="71">
        <f t="shared" si="8"/>
        <v>0</v>
      </c>
      <c r="N173" s="71"/>
      <c r="O173" s="71"/>
      <c r="P173" s="71"/>
      <c r="Q173" s="71"/>
      <c r="R173" s="71"/>
      <c r="S173" s="71"/>
      <c r="T173" s="72">
        <f t="shared" si="6"/>
        <v>0</v>
      </c>
    </row>
    <row r="174" spans="1:20" x14ac:dyDescent="0.25">
      <c r="A174" s="58">
        <v>30176</v>
      </c>
      <c r="B174" s="58" t="s">
        <v>3057</v>
      </c>
      <c r="C174" s="69" t="s">
        <v>2878</v>
      </c>
      <c r="D174" s="70"/>
      <c r="E174" s="71">
        <f t="shared" si="7"/>
        <v>1</v>
      </c>
      <c r="F174" s="71">
        <v>1</v>
      </c>
      <c r="G174" s="71"/>
      <c r="H174" s="71"/>
      <c r="I174" s="71"/>
      <c r="J174" s="71"/>
      <c r="K174" s="71"/>
      <c r="L174" s="71">
        <v>1</v>
      </c>
      <c r="M174" s="71">
        <f t="shared" si="8"/>
        <v>0</v>
      </c>
      <c r="N174" s="71"/>
      <c r="O174" s="71"/>
      <c r="P174" s="71"/>
      <c r="Q174" s="71"/>
      <c r="R174" s="71"/>
      <c r="S174" s="71"/>
      <c r="T174" s="72">
        <f t="shared" si="6"/>
        <v>0</v>
      </c>
    </row>
    <row r="175" spans="1:20" x14ac:dyDescent="0.25">
      <c r="A175" s="58">
        <v>30177</v>
      </c>
      <c r="B175" s="58" t="s">
        <v>3058</v>
      </c>
      <c r="C175" s="69" t="s">
        <v>2865</v>
      </c>
      <c r="D175" s="70"/>
      <c r="E175" s="71">
        <f t="shared" si="7"/>
        <v>1</v>
      </c>
      <c r="F175" s="71">
        <v>1</v>
      </c>
      <c r="G175" s="71"/>
      <c r="H175" s="71"/>
      <c r="I175" s="71"/>
      <c r="J175" s="71"/>
      <c r="K175" s="71"/>
      <c r="L175" s="71">
        <v>1</v>
      </c>
      <c r="M175" s="71">
        <f t="shared" si="8"/>
        <v>0</v>
      </c>
      <c r="N175" s="71"/>
      <c r="O175" s="71"/>
      <c r="P175" s="71"/>
      <c r="Q175" s="71"/>
      <c r="R175" s="71"/>
      <c r="S175" s="71"/>
      <c r="T175" s="72">
        <f t="shared" si="6"/>
        <v>0</v>
      </c>
    </row>
    <row r="176" spans="1:20" x14ac:dyDescent="0.25">
      <c r="A176" s="58">
        <v>30178</v>
      </c>
      <c r="B176" s="58" t="s">
        <v>3059</v>
      </c>
      <c r="C176" s="69" t="s">
        <v>2881</v>
      </c>
      <c r="D176" s="70"/>
      <c r="E176" s="71">
        <f t="shared" si="7"/>
        <v>1</v>
      </c>
      <c r="F176" s="71">
        <v>1</v>
      </c>
      <c r="G176" s="71"/>
      <c r="H176" s="71"/>
      <c r="I176" s="71"/>
      <c r="J176" s="71"/>
      <c r="K176" s="71"/>
      <c r="L176" s="71">
        <v>1</v>
      </c>
      <c r="M176" s="71">
        <f t="shared" si="8"/>
        <v>0</v>
      </c>
      <c r="N176" s="71"/>
      <c r="O176" s="71"/>
      <c r="P176" s="71"/>
      <c r="Q176" s="71"/>
      <c r="R176" s="71"/>
      <c r="S176" s="71"/>
      <c r="T176" s="72">
        <f t="shared" si="6"/>
        <v>0</v>
      </c>
    </row>
    <row r="177" spans="1:20" x14ac:dyDescent="0.25">
      <c r="A177" s="59">
        <v>30179</v>
      </c>
      <c r="B177" s="59" t="s">
        <v>3060</v>
      </c>
      <c r="C177" s="64" t="s">
        <v>2865</v>
      </c>
      <c r="D177" s="83" t="s">
        <v>2884</v>
      </c>
      <c r="E177" s="55">
        <f t="shared" si="7"/>
        <v>3</v>
      </c>
      <c r="F177" s="55">
        <v>1</v>
      </c>
      <c r="G177" s="55">
        <v>1</v>
      </c>
      <c r="H177" s="55">
        <v>1</v>
      </c>
      <c r="I177" s="55"/>
      <c r="J177" s="55"/>
      <c r="K177" s="55"/>
      <c r="L177" s="55">
        <v>0</v>
      </c>
      <c r="M177" s="55">
        <f t="shared" si="8"/>
        <v>3</v>
      </c>
      <c r="N177" s="55"/>
      <c r="O177" s="55">
        <v>1</v>
      </c>
      <c r="P177" s="55">
        <v>2</v>
      </c>
      <c r="Q177" s="55"/>
      <c r="R177" s="55"/>
      <c r="S177" s="55"/>
      <c r="T177" s="57">
        <f t="shared" si="6"/>
        <v>1</v>
      </c>
    </row>
    <row r="178" spans="1:20" x14ac:dyDescent="0.25">
      <c r="A178" s="58">
        <v>30180</v>
      </c>
      <c r="B178" s="58" t="s">
        <v>3061</v>
      </c>
      <c r="C178" s="69" t="s">
        <v>2865</v>
      </c>
      <c r="D178" s="70"/>
      <c r="E178" s="71">
        <f t="shared" si="7"/>
        <v>1</v>
      </c>
      <c r="F178" s="71">
        <v>1</v>
      </c>
      <c r="G178" s="71"/>
      <c r="H178" s="71"/>
      <c r="I178" s="71"/>
      <c r="J178" s="71"/>
      <c r="K178" s="71"/>
      <c r="L178" s="71">
        <v>1</v>
      </c>
      <c r="M178" s="71">
        <f t="shared" si="8"/>
        <v>0</v>
      </c>
      <c r="N178" s="71"/>
      <c r="O178" s="71"/>
      <c r="P178" s="71"/>
      <c r="Q178" s="71"/>
      <c r="R178" s="71"/>
      <c r="S178" s="71"/>
      <c r="T178" s="72">
        <f t="shared" si="6"/>
        <v>0</v>
      </c>
    </row>
    <row r="179" spans="1:20" x14ac:dyDescent="0.25">
      <c r="A179" s="58">
        <v>30181</v>
      </c>
      <c r="B179" s="58" t="s">
        <v>3062</v>
      </c>
      <c r="C179" s="69" t="s">
        <v>2866</v>
      </c>
      <c r="D179" s="70" t="s">
        <v>2983</v>
      </c>
      <c r="E179" s="71">
        <f t="shared" si="7"/>
        <v>1</v>
      </c>
      <c r="F179" s="71">
        <v>1</v>
      </c>
      <c r="G179" s="71"/>
      <c r="H179" s="71"/>
      <c r="I179" s="71"/>
      <c r="J179" s="71"/>
      <c r="K179" s="71"/>
      <c r="L179" s="71">
        <v>1</v>
      </c>
      <c r="M179" s="71">
        <f t="shared" si="8"/>
        <v>0</v>
      </c>
      <c r="N179" s="71"/>
      <c r="O179" s="71"/>
      <c r="P179" s="71"/>
      <c r="Q179" s="71"/>
      <c r="R179" s="71"/>
      <c r="S179" s="71"/>
      <c r="T179" s="72">
        <f t="shared" si="6"/>
        <v>0</v>
      </c>
    </row>
    <row r="180" spans="1:20" x14ac:dyDescent="0.25">
      <c r="A180" s="58">
        <v>30182</v>
      </c>
      <c r="B180" s="58" t="s">
        <v>3063</v>
      </c>
      <c r="C180" s="69" t="s">
        <v>2866</v>
      </c>
      <c r="D180" s="70"/>
      <c r="E180" s="71">
        <f t="shared" si="7"/>
        <v>1</v>
      </c>
      <c r="F180" s="71">
        <v>1</v>
      </c>
      <c r="G180" s="71"/>
      <c r="H180" s="71"/>
      <c r="I180" s="71"/>
      <c r="J180" s="71"/>
      <c r="K180" s="71"/>
      <c r="L180" s="71">
        <v>1</v>
      </c>
      <c r="M180" s="71">
        <f t="shared" si="8"/>
        <v>0</v>
      </c>
      <c r="N180" s="71"/>
      <c r="O180" s="71"/>
      <c r="P180" s="71"/>
      <c r="Q180" s="71"/>
      <c r="R180" s="71"/>
      <c r="S180" s="71"/>
      <c r="T180" s="72">
        <f t="shared" si="6"/>
        <v>0</v>
      </c>
    </row>
    <row r="181" spans="1:20" x14ac:dyDescent="0.25">
      <c r="A181" s="58">
        <v>30183</v>
      </c>
      <c r="B181" s="58" t="s">
        <v>3064</v>
      </c>
      <c r="C181" s="69" t="s">
        <v>2866</v>
      </c>
      <c r="D181" s="70" t="s">
        <v>2983</v>
      </c>
      <c r="E181" s="71">
        <f t="shared" si="7"/>
        <v>1</v>
      </c>
      <c r="F181" s="71">
        <v>1</v>
      </c>
      <c r="G181" s="70"/>
      <c r="H181" s="70"/>
      <c r="I181" s="70"/>
      <c r="J181" s="70"/>
      <c r="K181" s="70"/>
      <c r="L181" s="70">
        <v>1</v>
      </c>
      <c r="M181" s="71">
        <f t="shared" si="8"/>
        <v>0</v>
      </c>
      <c r="N181" s="70"/>
      <c r="O181" s="70"/>
      <c r="P181" s="70"/>
      <c r="Q181" s="70"/>
      <c r="R181" s="70"/>
      <c r="S181" s="70"/>
      <c r="T181" s="72">
        <f t="shared" si="6"/>
        <v>0</v>
      </c>
    </row>
    <row r="182" spans="1:20" x14ac:dyDescent="0.25">
      <c r="A182" s="58">
        <v>30184</v>
      </c>
      <c r="B182" s="58" t="s">
        <v>3065</v>
      </c>
      <c r="C182" s="69" t="s">
        <v>2865</v>
      </c>
      <c r="D182" s="70"/>
      <c r="E182" s="71">
        <f t="shared" si="7"/>
        <v>1</v>
      </c>
      <c r="F182" s="71">
        <v>1</v>
      </c>
      <c r="G182" s="71"/>
      <c r="H182" s="71"/>
      <c r="I182" s="71"/>
      <c r="J182" s="71"/>
      <c r="K182" s="71"/>
      <c r="L182" s="71">
        <v>1</v>
      </c>
      <c r="M182" s="71">
        <f t="shared" si="8"/>
        <v>0</v>
      </c>
      <c r="N182" s="71"/>
      <c r="O182" s="71"/>
      <c r="P182" s="71"/>
      <c r="Q182" s="71"/>
      <c r="R182" s="71"/>
      <c r="S182" s="71"/>
      <c r="T182" s="72">
        <f t="shared" si="6"/>
        <v>0</v>
      </c>
    </row>
    <row r="183" spans="1:20" x14ac:dyDescent="0.25">
      <c r="A183" s="58">
        <v>30185</v>
      </c>
      <c r="B183" s="58" t="s">
        <v>3066</v>
      </c>
      <c r="C183" s="69" t="s">
        <v>2869</v>
      </c>
      <c r="D183" s="70"/>
      <c r="E183" s="71">
        <f t="shared" si="7"/>
        <v>1</v>
      </c>
      <c r="F183" s="71">
        <v>1</v>
      </c>
      <c r="G183" s="71"/>
      <c r="H183" s="71"/>
      <c r="I183" s="71"/>
      <c r="J183" s="71"/>
      <c r="K183" s="71"/>
      <c r="L183" s="71">
        <v>1</v>
      </c>
      <c r="M183" s="71">
        <f t="shared" si="8"/>
        <v>0</v>
      </c>
      <c r="N183" s="71"/>
      <c r="O183" s="71"/>
      <c r="P183" s="71"/>
      <c r="Q183" s="71"/>
      <c r="R183" s="71"/>
      <c r="S183" s="71"/>
      <c r="T183" s="72">
        <f t="shared" si="6"/>
        <v>0</v>
      </c>
    </row>
    <row r="184" spans="1:20" x14ac:dyDescent="0.25">
      <c r="A184" s="59">
        <v>30186</v>
      </c>
      <c r="B184" s="59" t="s">
        <v>3067</v>
      </c>
      <c r="C184" s="64" t="s">
        <v>2869</v>
      </c>
      <c r="D184" s="56"/>
      <c r="E184" s="55">
        <f t="shared" si="7"/>
        <v>1</v>
      </c>
      <c r="F184" s="55">
        <v>1</v>
      </c>
      <c r="G184" s="56"/>
      <c r="H184" s="56"/>
      <c r="I184" s="56"/>
      <c r="J184" s="56"/>
      <c r="K184" s="56"/>
      <c r="L184" s="56">
        <v>0</v>
      </c>
      <c r="M184" s="55">
        <f t="shared" si="8"/>
        <v>1</v>
      </c>
      <c r="N184" s="56"/>
      <c r="O184" s="56"/>
      <c r="P184" s="56">
        <v>1</v>
      </c>
      <c r="Q184" s="56"/>
      <c r="R184" s="56"/>
      <c r="S184" s="56"/>
      <c r="T184" s="57">
        <f t="shared" si="6"/>
        <v>1</v>
      </c>
    </row>
    <row r="185" spans="1:20" x14ac:dyDescent="0.25">
      <c r="A185" s="58">
        <v>30187</v>
      </c>
      <c r="B185" s="58" t="s">
        <v>3068</v>
      </c>
      <c r="C185" s="69" t="s">
        <v>2876</v>
      </c>
      <c r="D185" s="70"/>
      <c r="E185" s="71">
        <f t="shared" si="7"/>
        <v>1</v>
      </c>
      <c r="F185" s="71">
        <v>1</v>
      </c>
      <c r="G185" s="71"/>
      <c r="H185" s="71"/>
      <c r="I185" s="71"/>
      <c r="J185" s="71"/>
      <c r="K185" s="71"/>
      <c r="L185" s="71">
        <v>1</v>
      </c>
      <c r="M185" s="71">
        <f t="shared" si="8"/>
        <v>0</v>
      </c>
      <c r="N185" s="71"/>
      <c r="O185" s="71"/>
      <c r="P185" s="71"/>
      <c r="Q185" s="71"/>
      <c r="R185" s="71"/>
      <c r="S185" s="71"/>
      <c r="T185" s="72">
        <f t="shared" si="6"/>
        <v>0</v>
      </c>
    </row>
    <row r="186" spans="1:20" x14ac:dyDescent="0.25">
      <c r="A186" s="59">
        <v>30188</v>
      </c>
      <c r="B186" s="59" t="s">
        <v>3069</v>
      </c>
      <c r="C186" s="64" t="s">
        <v>2865</v>
      </c>
      <c r="D186" s="56"/>
      <c r="E186" s="55">
        <f t="shared" si="7"/>
        <v>1</v>
      </c>
      <c r="F186" s="55">
        <v>1</v>
      </c>
      <c r="G186" s="55"/>
      <c r="H186" s="55"/>
      <c r="I186" s="55"/>
      <c r="J186" s="55"/>
      <c r="K186" s="55"/>
      <c r="L186" s="55">
        <v>0</v>
      </c>
      <c r="M186" s="55">
        <f t="shared" si="8"/>
        <v>1</v>
      </c>
      <c r="N186" s="55"/>
      <c r="O186" s="55">
        <v>1</v>
      </c>
      <c r="P186" s="55"/>
      <c r="Q186" s="55"/>
      <c r="R186" s="55"/>
      <c r="S186" s="55"/>
      <c r="T186" s="57">
        <f t="shared" si="6"/>
        <v>1</v>
      </c>
    </row>
    <row r="187" spans="1:20" x14ac:dyDescent="0.25">
      <c r="A187" s="59">
        <v>30189</v>
      </c>
      <c r="B187" s="59" t="s">
        <v>3070</v>
      </c>
      <c r="C187" s="64" t="s">
        <v>2869</v>
      </c>
      <c r="D187" s="56"/>
      <c r="E187" s="55">
        <f t="shared" si="7"/>
        <v>14</v>
      </c>
      <c r="F187" s="56">
        <v>1</v>
      </c>
      <c r="G187" s="56">
        <v>9</v>
      </c>
      <c r="H187" s="56">
        <v>1</v>
      </c>
      <c r="I187" s="56">
        <v>2</v>
      </c>
      <c r="J187" s="56"/>
      <c r="K187" s="56">
        <v>1</v>
      </c>
      <c r="L187" s="56">
        <v>1</v>
      </c>
      <c r="M187" s="55">
        <f t="shared" si="8"/>
        <v>13</v>
      </c>
      <c r="N187" s="56">
        <v>4</v>
      </c>
      <c r="O187" s="56">
        <v>2</v>
      </c>
      <c r="P187" s="56">
        <v>6</v>
      </c>
      <c r="Q187" s="56">
        <v>1</v>
      </c>
      <c r="R187" s="56"/>
      <c r="S187" s="56"/>
      <c r="T187" s="57">
        <f t="shared" si="6"/>
        <v>0.9285714285714286</v>
      </c>
    </row>
    <row r="188" spans="1:20" x14ac:dyDescent="0.25">
      <c r="A188" s="58">
        <v>30191</v>
      </c>
      <c r="B188" s="58" t="s">
        <v>3071</v>
      </c>
      <c r="C188" s="69" t="s">
        <v>2876</v>
      </c>
      <c r="D188" s="70" t="s">
        <v>2958</v>
      </c>
      <c r="E188" s="71">
        <f t="shared" si="7"/>
        <v>1</v>
      </c>
      <c r="F188" s="71">
        <v>1</v>
      </c>
      <c r="G188" s="70"/>
      <c r="H188" s="70"/>
      <c r="I188" s="70"/>
      <c r="J188" s="70"/>
      <c r="K188" s="70"/>
      <c r="L188" s="70">
        <v>1</v>
      </c>
      <c r="M188" s="71">
        <f t="shared" si="8"/>
        <v>0</v>
      </c>
      <c r="N188" s="70"/>
      <c r="O188" s="70"/>
      <c r="P188" s="70"/>
      <c r="Q188" s="70"/>
      <c r="R188" s="70"/>
      <c r="S188" s="70"/>
      <c r="T188" s="72">
        <f t="shared" si="6"/>
        <v>0</v>
      </c>
    </row>
    <row r="189" spans="1:20" x14ac:dyDescent="0.25">
      <c r="A189" s="58">
        <v>30192</v>
      </c>
      <c r="B189" s="58" t="s">
        <v>3072</v>
      </c>
      <c r="C189" s="69" t="s">
        <v>2866</v>
      </c>
      <c r="D189" s="70"/>
      <c r="E189" s="71">
        <f t="shared" si="7"/>
        <v>1</v>
      </c>
      <c r="F189" s="71">
        <v>1</v>
      </c>
      <c r="G189" s="71"/>
      <c r="H189" s="71"/>
      <c r="I189" s="71"/>
      <c r="J189" s="71"/>
      <c r="K189" s="71"/>
      <c r="L189" s="71">
        <v>1</v>
      </c>
      <c r="M189" s="71">
        <f t="shared" si="8"/>
        <v>0</v>
      </c>
      <c r="N189" s="71"/>
      <c r="O189" s="71"/>
      <c r="P189" s="71"/>
      <c r="Q189" s="71"/>
      <c r="R189" s="71"/>
      <c r="S189" s="71"/>
      <c r="T189" s="72">
        <f t="shared" si="6"/>
        <v>0</v>
      </c>
    </row>
    <row r="190" spans="1:20" x14ac:dyDescent="0.25">
      <c r="A190" s="58">
        <v>30193</v>
      </c>
      <c r="B190" s="58" t="s">
        <v>3073</v>
      </c>
      <c r="C190" s="69" t="s">
        <v>2865</v>
      </c>
      <c r="D190" s="70"/>
      <c r="E190" s="71">
        <f t="shared" si="7"/>
        <v>1</v>
      </c>
      <c r="F190" s="71">
        <v>1</v>
      </c>
      <c r="G190" s="70"/>
      <c r="H190" s="70"/>
      <c r="I190" s="70"/>
      <c r="J190" s="70"/>
      <c r="K190" s="70"/>
      <c r="L190" s="70">
        <v>1</v>
      </c>
      <c r="M190" s="71">
        <f t="shared" si="8"/>
        <v>0</v>
      </c>
      <c r="N190" s="70"/>
      <c r="O190" s="70"/>
      <c r="P190" s="70"/>
      <c r="Q190" s="70"/>
      <c r="R190" s="70"/>
      <c r="S190" s="70"/>
      <c r="T190" s="72">
        <f t="shared" si="6"/>
        <v>0</v>
      </c>
    </row>
    <row r="191" spans="1:20" x14ac:dyDescent="0.25">
      <c r="A191" s="58">
        <v>30194</v>
      </c>
      <c r="B191" s="58" t="s">
        <v>3074</v>
      </c>
      <c r="C191" s="69" t="s">
        <v>2876</v>
      </c>
      <c r="D191" s="70"/>
      <c r="E191" s="71">
        <f t="shared" si="7"/>
        <v>1</v>
      </c>
      <c r="F191" s="71">
        <v>1</v>
      </c>
      <c r="G191" s="71"/>
      <c r="H191" s="71"/>
      <c r="I191" s="71"/>
      <c r="J191" s="71"/>
      <c r="K191" s="71"/>
      <c r="L191" s="71">
        <v>1</v>
      </c>
      <c r="M191" s="71">
        <f t="shared" si="8"/>
        <v>0</v>
      </c>
      <c r="N191" s="71"/>
      <c r="O191" s="71"/>
      <c r="P191" s="71"/>
      <c r="Q191" s="71"/>
      <c r="R191" s="71"/>
      <c r="S191" s="71"/>
      <c r="T191" s="72">
        <f t="shared" si="6"/>
        <v>0</v>
      </c>
    </row>
    <row r="192" spans="1:20" x14ac:dyDescent="0.25">
      <c r="A192" s="58">
        <v>30195</v>
      </c>
      <c r="B192" s="58" t="s">
        <v>3075</v>
      </c>
      <c r="C192" s="69" t="s">
        <v>2865</v>
      </c>
      <c r="D192" s="70"/>
      <c r="E192" s="71">
        <f t="shared" si="7"/>
        <v>1</v>
      </c>
      <c r="F192" s="71">
        <v>1</v>
      </c>
      <c r="G192" s="71"/>
      <c r="H192" s="71"/>
      <c r="I192" s="71"/>
      <c r="J192" s="71"/>
      <c r="K192" s="71"/>
      <c r="L192" s="71">
        <v>1</v>
      </c>
      <c r="M192" s="71">
        <f t="shared" si="8"/>
        <v>0</v>
      </c>
      <c r="N192" s="71"/>
      <c r="O192" s="71"/>
      <c r="P192" s="71"/>
      <c r="Q192" s="71"/>
      <c r="R192" s="71"/>
      <c r="S192" s="71"/>
      <c r="T192" s="72">
        <f t="shared" si="6"/>
        <v>0</v>
      </c>
    </row>
    <row r="193" spans="1:20" x14ac:dyDescent="0.25">
      <c r="A193" s="58">
        <v>30196</v>
      </c>
      <c r="B193" s="58" t="s">
        <v>3076</v>
      </c>
      <c r="C193" s="69" t="s">
        <v>2876</v>
      </c>
      <c r="D193" s="70"/>
      <c r="E193" s="71">
        <f t="shared" si="7"/>
        <v>1</v>
      </c>
      <c r="F193" s="71">
        <v>1</v>
      </c>
      <c r="G193" s="71"/>
      <c r="H193" s="71"/>
      <c r="I193" s="71"/>
      <c r="J193" s="71"/>
      <c r="K193" s="71"/>
      <c r="L193" s="71">
        <v>1</v>
      </c>
      <c r="M193" s="71">
        <f t="shared" si="8"/>
        <v>0</v>
      </c>
      <c r="N193" s="71"/>
      <c r="O193" s="71"/>
      <c r="P193" s="71"/>
      <c r="Q193" s="71"/>
      <c r="R193" s="71"/>
      <c r="S193" s="71"/>
      <c r="T193" s="72">
        <f t="shared" si="6"/>
        <v>0</v>
      </c>
    </row>
    <row r="194" spans="1:20" x14ac:dyDescent="0.25">
      <c r="A194" s="58">
        <v>30197</v>
      </c>
      <c r="B194" s="58" t="s">
        <v>3077</v>
      </c>
      <c r="C194" s="69" t="s">
        <v>2876</v>
      </c>
      <c r="D194" s="70"/>
      <c r="E194" s="71">
        <f t="shared" si="7"/>
        <v>1</v>
      </c>
      <c r="F194" s="71">
        <v>1</v>
      </c>
      <c r="G194" s="71"/>
      <c r="H194" s="71"/>
      <c r="I194" s="71"/>
      <c r="J194" s="71"/>
      <c r="K194" s="71"/>
      <c r="L194" s="71">
        <v>1</v>
      </c>
      <c r="M194" s="71">
        <f t="shared" si="8"/>
        <v>0</v>
      </c>
      <c r="N194" s="71"/>
      <c r="O194" s="71"/>
      <c r="P194" s="71"/>
      <c r="Q194" s="71"/>
      <c r="R194" s="71"/>
      <c r="S194" s="71"/>
      <c r="T194" s="72">
        <f t="shared" ref="T194:T257" si="9">M194/E194</f>
        <v>0</v>
      </c>
    </row>
    <row r="195" spans="1:20" x14ac:dyDescent="0.25">
      <c r="A195" s="58">
        <v>30198</v>
      </c>
      <c r="B195" s="58" t="s">
        <v>3078</v>
      </c>
      <c r="C195" s="69" t="s">
        <v>2865</v>
      </c>
      <c r="D195" s="70"/>
      <c r="E195" s="71">
        <f t="shared" ref="E195:E258" si="10">F195+G195+H195+I195+J195+K195</f>
        <v>1</v>
      </c>
      <c r="F195" s="71">
        <v>1</v>
      </c>
      <c r="G195" s="71"/>
      <c r="H195" s="71"/>
      <c r="I195" s="71"/>
      <c r="J195" s="71"/>
      <c r="K195" s="71"/>
      <c r="L195" s="71">
        <v>1</v>
      </c>
      <c r="M195" s="71">
        <f t="shared" ref="M195:M258" si="11">SUM(N195:S195)</f>
        <v>0</v>
      </c>
      <c r="N195" s="71"/>
      <c r="O195" s="71"/>
      <c r="P195" s="71"/>
      <c r="Q195" s="71"/>
      <c r="R195" s="71"/>
      <c r="S195" s="71"/>
      <c r="T195" s="72">
        <f t="shared" si="9"/>
        <v>0</v>
      </c>
    </row>
    <row r="196" spans="1:20" x14ac:dyDescent="0.25">
      <c r="A196" s="58">
        <v>30199</v>
      </c>
      <c r="B196" s="58" t="s">
        <v>3079</v>
      </c>
      <c r="C196" s="69" t="s">
        <v>2878</v>
      </c>
      <c r="D196" s="70"/>
      <c r="E196" s="71">
        <f t="shared" si="10"/>
        <v>1</v>
      </c>
      <c r="F196" s="71">
        <v>1</v>
      </c>
      <c r="G196" s="71"/>
      <c r="H196" s="71"/>
      <c r="I196" s="71"/>
      <c r="J196" s="71"/>
      <c r="K196" s="71"/>
      <c r="L196" s="71">
        <v>1</v>
      </c>
      <c r="M196" s="71">
        <f t="shared" si="11"/>
        <v>0</v>
      </c>
      <c r="N196" s="71"/>
      <c r="O196" s="71"/>
      <c r="P196" s="71"/>
      <c r="Q196" s="71"/>
      <c r="R196" s="71"/>
      <c r="S196" s="71"/>
      <c r="T196" s="72">
        <f t="shared" si="9"/>
        <v>0</v>
      </c>
    </row>
    <row r="197" spans="1:20" x14ac:dyDescent="0.25">
      <c r="A197" s="58">
        <v>30200</v>
      </c>
      <c r="B197" s="58" t="s">
        <v>3080</v>
      </c>
      <c r="C197" s="69" t="s">
        <v>2866</v>
      </c>
      <c r="D197" s="70"/>
      <c r="E197" s="71">
        <f t="shared" si="10"/>
        <v>1</v>
      </c>
      <c r="F197" s="71">
        <v>1</v>
      </c>
      <c r="G197" s="71"/>
      <c r="H197" s="71"/>
      <c r="I197" s="71"/>
      <c r="J197" s="71"/>
      <c r="K197" s="71"/>
      <c r="L197" s="71">
        <v>1</v>
      </c>
      <c r="M197" s="71">
        <f t="shared" si="11"/>
        <v>0</v>
      </c>
      <c r="N197" s="71"/>
      <c r="O197" s="71"/>
      <c r="P197" s="71"/>
      <c r="Q197" s="71"/>
      <c r="R197" s="71"/>
      <c r="S197" s="71"/>
      <c r="T197" s="72">
        <f t="shared" si="9"/>
        <v>0</v>
      </c>
    </row>
    <row r="198" spans="1:20" x14ac:dyDescent="0.25">
      <c r="A198" s="58">
        <v>30202</v>
      </c>
      <c r="B198" s="58" t="s">
        <v>3081</v>
      </c>
      <c r="C198" s="69" t="s">
        <v>2881</v>
      </c>
      <c r="D198" s="70" t="s">
        <v>2946</v>
      </c>
      <c r="E198" s="71">
        <f t="shared" si="10"/>
        <v>4</v>
      </c>
      <c r="F198" s="70">
        <v>1</v>
      </c>
      <c r="G198" s="70">
        <v>1</v>
      </c>
      <c r="H198" s="70">
        <v>1</v>
      </c>
      <c r="I198" s="70">
        <v>1</v>
      </c>
      <c r="J198" s="70"/>
      <c r="K198" s="70"/>
      <c r="L198" s="70">
        <v>4</v>
      </c>
      <c r="M198" s="71">
        <f t="shared" si="11"/>
        <v>0</v>
      </c>
      <c r="N198" s="70"/>
      <c r="O198" s="70"/>
      <c r="P198" s="70"/>
      <c r="Q198" s="70"/>
      <c r="R198" s="70"/>
      <c r="S198" s="70"/>
      <c r="T198" s="72">
        <f t="shared" si="9"/>
        <v>0</v>
      </c>
    </row>
    <row r="199" spans="1:20" x14ac:dyDescent="0.25">
      <c r="A199" s="58">
        <v>30201</v>
      </c>
      <c r="B199" s="58" t="s">
        <v>3082</v>
      </c>
      <c r="C199" s="69" t="s">
        <v>2876</v>
      </c>
      <c r="D199" s="70"/>
      <c r="E199" s="71">
        <f t="shared" si="10"/>
        <v>1</v>
      </c>
      <c r="F199" s="71">
        <v>1</v>
      </c>
      <c r="G199" s="71"/>
      <c r="H199" s="71"/>
      <c r="I199" s="71"/>
      <c r="J199" s="71"/>
      <c r="K199" s="71"/>
      <c r="L199" s="71">
        <v>1</v>
      </c>
      <c r="M199" s="71">
        <f t="shared" si="11"/>
        <v>0</v>
      </c>
      <c r="N199" s="71"/>
      <c r="O199" s="71"/>
      <c r="P199" s="71"/>
      <c r="Q199" s="71"/>
      <c r="R199" s="71"/>
      <c r="S199" s="71"/>
      <c r="T199" s="72">
        <f t="shared" si="9"/>
        <v>0</v>
      </c>
    </row>
    <row r="200" spans="1:20" x14ac:dyDescent="0.25">
      <c r="A200" s="58">
        <v>30203</v>
      </c>
      <c r="B200" s="58" t="s">
        <v>3083</v>
      </c>
      <c r="C200" s="69" t="s">
        <v>2876</v>
      </c>
      <c r="D200" s="70"/>
      <c r="E200" s="71">
        <f t="shared" si="10"/>
        <v>1</v>
      </c>
      <c r="F200" s="71">
        <v>1</v>
      </c>
      <c r="G200" s="71"/>
      <c r="H200" s="71"/>
      <c r="I200" s="71"/>
      <c r="J200" s="71"/>
      <c r="K200" s="71"/>
      <c r="L200" s="71">
        <v>1</v>
      </c>
      <c r="M200" s="71">
        <f t="shared" si="11"/>
        <v>0</v>
      </c>
      <c r="N200" s="71"/>
      <c r="O200" s="71"/>
      <c r="P200" s="71"/>
      <c r="Q200" s="71"/>
      <c r="R200" s="71"/>
      <c r="S200" s="71"/>
      <c r="T200" s="72">
        <f t="shared" si="9"/>
        <v>0</v>
      </c>
    </row>
    <row r="201" spans="1:20" x14ac:dyDescent="0.25">
      <c r="A201" s="58">
        <v>30204</v>
      </c>
      <c r="B201" s="58" t="s">
        <v>3084</v>
      </c>
      <c r="C201" s="69" t="s">
        <v>2876</v>
      </c>
      <c r="D201" s="70"/>
      <c r="E201" s="71">
        <f t="shared" si="10"/>
        <v>1</v>
      </c>
      <c r="F201" s="71">
        <v>1</v>
      </c>
      <c r="G201" s="71"/>
      <c r="H201" s="71"/>
      <c r="I201" s="71"/>
      <c r="J201" s="71"/>
      <c r="K201" s="71"/>
      <c r="L201" s="71">
        <v>1</v>
      </c>
      <c r="M201" s="71">
        <f t="shared" si="11"/>
        <v>0</v>
      </c>
      <c r="N201" s="71"/>
      <c r="O201" s="71"/>
      <c r="P201" s="71"/>
      <c r="Q201" s="71"/>
      <c r="R201" s="71"/>
      <c r="S201" s="71"/>
      <c r="T201" s="72">
        <f t="shared" si="9"/>
        <v>0</v>
      </c>
    </row>
    <row r="202" spans="1:20" x14ac:dyDescent="0.25">
      <c r="A202" s="58">
        <v>30205</v>
      </c>
      <c r="B202" s="58" t="s">
        <v>3085</v>
      </c>
      <c r="C202" s="69" t="s">
        <v>2876</v>
      </c>
      <c r="D202" s="70"/>
      <c r="E202" s="71">
        <f t="shared" si="10"/>
        <v>1</v>
      </c>
      <c r="F202" s="71">
        <v>1</v>
      </c>
      <c r="G202" s="71"/>
      <c r="H202" s="71"/>
      <c r="I202" s="71"/>
      <c r="J202" s="71"/>
      <c r="K202" s="71"/>
      <c r="L202" s="71">
        <v>1</v>
      </c>
      <c r="M202" s="71">
        <f t="shared" si="11"/>
        <v>0</v>
      </c>
      <c r="N202" s="71"/>
      <c r="O202" s="71"/>
      <c r="P202" s="71"/>
      <c r="Q202" s="71"/>
      <c r="R202" s="71"/>
      <c r="S202" s="71"/>
      <c r="T202" s="72">
        <f t="shared" si="9"/>
        <v>0</v>
      </c>
    </row>
    <row r="203" spans="1:20" x14ac:dyDescent="0.25">
      <c r="A203" s="58">
        <v>30206</v>
      </c>
      <c r="B203" s="58" t="s">
        <v>3086</v>
      </c>
      <c r="C203" s="69" t="s">
        <v>2865</v>
      </c>
      <c r="D203" s="70"/>
      <c r="E203" s="71">
        <f t="shared" si="10"/>
        <v>2</v>
      </c>
      <c r="F203" s="71">
        <v>1</v>
      </c>
      <c r="G203" s="70">
        <v>1</v>
      </c>
      <c r="H203" s="70"/>
      <c r="I203" s="70"/>
      <c r="J203" s="70"/>
      <c r="K203" s="70"/>
      <c r="L203" s="70">
        <v>2</v>
      </c>
      <c r="M203" s="71">
        <f t="shared" si="11"/>
        <v>0</v>
      </c>
      <c r="N203" s="70"/>
      <c r="O203" s="70"/>
      <c r="P203" s="70"/>
      <c r="Q203" s="70"/>
      <c r="R203" s="70"/>
      <c r="S203" s="70"/>
      <c r="T203" s="72">
        <f t="shared" si="9"/>
        <v>0</v>
      </c>
    </row>
    <row r="204" spans="1:20" x14ac:dyDescent="0.25">
      <c r="A204" s="58">
        <v>30207</v>
      </c>
      <c r="B204" s="58" t="s">
        <v>3087</v>
      </c>
      <c r="C204" s="69" t="s">
        <v>2865</v>
      </c>
      <c r="D204" s="70" t="s">
        <v>2942</v>
      </c>
      <c r="E204" s="71">
        <f t="shared" si="10"/>
        <v>1</v>
      </c>
      <c r="F204" s="71">
        <v>1</v>
      </c>
      <c r="G204" s="71"/>
      <c r="H204" s="71"/>
      <c r="I204" s="71"/>
      <c r="J204" s="71"/>
      <c r="K204" s="71"/>
      <c r="L204" s="71">
        <v>1</v>
      </c>
      <c r="M204" s="71">
        <f t="shared" si="11"/>
        <v>0</v>
      </c>
      <c r="N204" s="71"/>
      <c r="O204" s="71"/>
      <c r="P204" s="71"/>
      <c r="Q204" s="71"/>
      <c r="R204" s="71"/>
      <c r="S204" s="71"/>
      <c r="T204" s="72">
        <f t="shared" si="9"/>
        <v>0</v>
      </c>
    </row>
    <row r="205" spans="1:20" x14ac:dyDescent="0.25">
      <c r="A205" s="58">
        <v>30208</v>
      </c>
      <c r="B205" s="58" t="s">
        <v>3088</v>
      </c>
      <c r="C205" s="69" t="s">
        <v>2866</v>
      </c>
      <c r="D205" s="70"/>
      <c r="E205" s="71">
        <f t="shared" si="10"/>
        <v>1</v>
      </c>
      <c r="F205" s="71">
        <v>1</v>
      </c>
      <c r="G205" s="71"/>
      <c r="H205" s="71"/>
      <c r="I205" s="71"/>
      <c r="J205" s="71"/>
      <c r="K205" s="71"/>
      <c r="L205" s="71">
        <v>1</v>
      </c>
      <c r="M205" s="71">
        <f t="shared" si="11"/>
        <v>0</v>
      </c>
      <c r="N205" s="71"/>
      <c r="O205" s="71"/>
      <c r="P205" s="71"/>
      <c r="Q205" s="71"/>
      <c r="R205" s="71"/>
      <c r="S205" s="71"/>
      <c r="T205" s="72">
        <f t="shared" si="9"/>
        <v>0</v>
      </c>
    </row>
    <row r="206" spans="1:20" x14ac:dyDescent="0.25">
      <c r="A206" s="58">
        <v>30209</v>
      </c>
      <c r="B206" s="58" t="s">
        <v>3089</v>
      </c>
      <c r="C206" s="69" t="s">
        <v>2881</v>
      </c>
      <c r="D206" s="70"/>
      <c r="E206" s="71">
        <f t="shared" si="10"/>
        <v>2</v>
      </c>
      <c r="F206" s="71">
        <v>1</v>
      </c>
      <c r="G206" s="70">
        <v>1</v>
      </c>
      <c r="H206" s="70"/>
      <c r="I206" s="70"/>
      <c r="J206" s="70"/>
      <c r="K206" s="70"/>
      <c r="L206" s="70">
        <v>2</v>
      </c>
      <c r="M206" s="71">
        <f t="shared" si="11"/>
        <v>0</v>
      </c>
      <c r="N206" s="70"/>
      <c r="O206" s="70"/>
      <c r="P206" s="70"/>
      <c r="Q206" s="70"/>
      <c r="R206" s="70"/>
      <c r="S206" s="70"/>
      <c r="T206" s="72">
        <f t="shared" si="9"/>
        <v>0</v>
      </c>
    </row>
    <row r="207" spans="1:20" x14ac:dyDescent="0.25">
      <c r="A207" s="59">
        <v>30210</v>
      </c>
      <c r="B207" s="59" t="s">
        <v>3090</v>
      </c>
      <c r="C207" s="64" t="s">
        <v>2866</v>
      </c>
      <c r="D207" s="56"/>
      <c r="E207" s="55">
        <f t="shared" si="10"/>
        <v>2</v>
      </c>
      <c r="F207" s="55">
        <v>1</v>
      </c>
      <c r="G207" s="56">
        <v>1</v>
      </c>
      <c r="H207" s="56"/>
      <c r="I207" s="56"/>
      <c r="J207" s="56"/>
      <c r="K207" s="56"/>
      <c r="L207" s="56">
        <v>1</v>
      </c>
      <c r="M207" s="55">
        <f t="shared" si="11"/>
        <v>1</v>
      </c>
      <c r="N207" s="56"/>
      <c r="O207" s="56"/>
      <c r="P207" s="56"/>
      <c r="Q207" s="56"/>
      <c r="R207" s="56"/>
      <c r="S207" s="56">
        <v>1</v>
      </c>
      <c r="T207" s="57">
        <f t="shared" si="9"/>
        <v>0.5</v>
      </c>
    </row>
    <row r="208" spans="1:20" x14ac:dyDescent="0.25">
      <c r="A208" s="58">
        <v>30211</v>
      </c>
      <c r="B208" s="58" t="s">
        <v>3091</v>
      </c>
      <c r="C208" s="69" t="s">
        <v>2869</v>
      </c>
      <c r="D208" s="70"/>
      <c r="E208" s="71">
        <f t="shared" si="10"/>
        <v>2</v>
      </c>
      <c r="F208" s="70">
        <v>1</v>
      </c>
      <c r="G208" s="70">
        <v>1</v>
      </c>
      <c r="H208" s="70"/>
      <c r="I208" s="70"/>
      <c r="J208" s="70"/>
      <c r="K208" s="70"/>
      <c r="L208" s="70">
        <v>2</v>
      </c>
      <c r="M208" s="71">
        <f t="shared" si="11"/>
        <v>0</v>
      </c>
      <c r="N208" s="70"/>
      <c r="O208" s="70"/>
      <c r="P208" s="70"/>
      <c r="Q208" s="70"/>
      <c r="R208" s="70"/>
      <c r="S208" s="70"/>
      <c r="T208" s="72">
        <f t="shared" si="9"/>
        <v>0</v>
      </c>
    </row>
    <row r="209" spans="1:20" x14ac:dyDescent="0.25">
      <c r="A209" s="59">
        <v>30212</v>
      </c>
      <c r="B209" s="59" t="s">
        <v>3092</v>
      </c>
      <c r="C209" s="64" t="s">
        <v>2865</v>
      </c>
      <c r="D209" s="56"/>
      <c r="E209" s="55">
        <f t="shared" si="10"/>
        <v>3</v>
      </c>
      <c r="F209" s="56">
        <v>1</v>
      </c>
      <c r="G209" s="56">
        <v>1</v>
      </c>
      <c r="H209" s="56">
        <v>1</v>
      </c>
      <c r="I209" s="56"/>
      <c r="J209" s="56"/>
      <c r="K209" s="56"/>
      <c r="L209" s="56">
        <v>0</v>
      </c>
      <c r="M209" s="55">
        <f t="shared" si="11"/>
        <v>3</v>
      </c>
      <c r="N209" s="56"/>
      <c r="O209" s="56"/>
      <c r="P209" s="56">
        <v>3</v>
      </c>
      <c r="Q209" s="56"/>
      <c r="R209" s="56"/>
      <c r="S209" s="56"/>
      <c r="T209" s="57">
        <f t="shared" si="9"/>
        <v>1</v>
      </c>
    </row>
    <row r="210" spans="1:20" x14ac:dyDescent="0.25">
      <c r="A210" s="58">
        <v>30213</v>
      </c>
      <c r="B210" s="58" t="s">
        <v>3093</v>
      </c>
      <c r="C210" s="69" t="s">
        <v>2985</v>
      </c>
      <c r="D210" s="70"/>
      <c r="E210" s="71">
        <f t="shared" si="10"/>
        <v>1</v>
      </c>
      <c r="F210" s="71">
        <v>1</v>
      </c>
      <c r="G210" s="71"/>
      <c r="H210" s="71"/>
      <c r="I210" s="71"/>
      <c r="J210" s="71"/>
      <c r="K210" s="71"/>
      <c r="L210" s="71">
        <v>1</v>
      </c>
      <c r="M210" s="71">
        <f t="shared" si="11"/>
        <v>0</v>
      </c>
      <c r="N210" s="71"/>
      <c r="O210" s="71"/>
      <c r="P210" s="71"/>
      <c r="Q210" s="71"/>
      <c r="R210" s="71"/>
      <c r="S210" s="71"/>
      <c r="T210" s="72">
        <f t="shared" si="9"/>
        <v>0</v>
      </c>
    </row>
    <row r="211" spans="1:20" x14ac:dyDescent="0.25">
      <c r="A211" s="58">
        <v>30214</v>
      </c>
      <c r="B211" s="58" t="s">
        <v>3094</v>
      </c>
      <c r="C211" s="69" t="s">
        <v>2865</v>
      </c>
      <c r="D211" s="70"/>
      <c r="E211" s="71">
        <f t="shared" si="10"/>
        <v>1</v>
      </c>
      <c r="F211" s="71">
        <v>1</v>
      </c>
      <c r="G211" s="70"/>
      <c r="H211" s="70"/>
      <c r="I211" s="70"/>
      <c r="J211" s="70"/>
      <c r="K211" s="70"/>
      <c r="L211" s="70">
        <v>1</v>
      </c>
      <c r="M211" s="71">
        <f t="shared" si="11"/>
        <v>0</v>
      </c>
      <c r="N211" s="70"/>
      <c r="O211" s="70"/>
      <c r="P211" s="70"/>
      <c r="Q211" s="70"/>
      <c r="R211" s="70"/>
      <c r="S211" s="70"/>
      <c r="T211" s="72">
        <f t="shared" si="9"/>
        <v>0</v>
      </c>
    </row>
    <row r="212" spans="1:20" x14ac:dyDescent="0.25">
      <c r="A212" s="58">
        <v>30215</v>
      </c>
      <c r="B212" s="58" t="s">
        <v>3095</v>
      </c>
      <c r="C212" s="69" t="s">
        <v>2876</v>
      </c>
      <c r="D212" s="70"/>
      <c r="E212" s="71">
        <f t="shared" si="10"/>
        <v>1</v>
      </c>
      <c r="F212" s="71">
        <v>1</v>
      </c>
      <c r="G212" s="71"/>
      <c r="H212" s="71"/>
      <c r="I212" s="71"/>
      <c r="J212" s="71"/>
      <c r="K212" s="71"/>
      <c r="L212" s="71">
        <v>1</v>
      </c>
      <c r="M212" s="71">
        <f t="shared" si="11"/>
        <v>0</v>
      </c>
      <c r="N212" s="71"/>
      <c r="O212" s="71"/>
      <c r="P212" s="71"/>
      <c r="Q212" s="71"/>
      <c r="R212" s="71"/>
      <c r="S212" s="71"/>
      <c r="T212" s="72">
        <f t="shared" si="9"/>
        <v>0</v>
      </c>
    </row>
    <row r="213" spans="1:20" x14ac:dyDescent="0.25">
      <c r="A213" s="58">
        <v>30216</v>
      </c>
      <c r="B213" s="58" t="s">
        <v>3096</v>
      </c>
      <c r="C213" s="69" t="s">
        <v>2876</v>
      </c>
      <c r="D213" s="70"/>
      <c r="E213" s="71">
        <f t="shared" si="10"/>
        <v>1</v>
      </c>
      <c r="F213" s="71">
        <v>1</v>
      </c>
      <c r="G213" s="71"/>
      <c r="H213" s="71"/>
      <c r="I213" s="71"/>
      <c r="J213" s="71"/>
      <c r="K213" s="71"/>
      <c r="L213" s="71">
        <v>1</v>
      </c>
      <c r="M213" s="71">
        <f t="shared" si="11"/>
        <v>0</v>
      </c>
      <c r="N213" s="71"/>
      <c r="O213" s="71"/>
      <c r="P213" s="71"/>
      <c r="Q213" s="71"/>
      <c r="R213" s="71"/>
      <c r="S213" s="71"/>
      <c r="T213" s="72">
        <f t="shared" si="9"/>
        <v>0</v>
      </c>
    </row>
    <row r="214" spans="1:20" x14ac:dyDescent="0.25">
      <c r="A214" s="58">
        <v>30217</v>
      </c>
      <c r="B214" s="58" t="s">
        <v>3097</v>
      </c>
      <c r="C214" s="69" t="s">
        <v>2881</v>
      </c>
      <c r="D214" s="70"/>
      <c r="E214" s="71">
        <f t="shared" si="10"/>
        <v>3</v>
      </c>
      <c r="F214" s="71">
        <v>1</v>
      </c>
      <c r="G214" s="70">
        <v>1</v>
      </c>
      <c r="H214" s="70">
        <v>1</v>
      </c>
      <c r="I214" s="70"/>
      <c r="J214" s="70"/>
      <c r="K214" s="70"/>
      <c r="L214" s="70">
        <v>3</v>
      </c>
      <c r="M214" s="71">
        <f t="shared" si="11"/>
        <v>0</v>
      </c>
      <c r="N214" s="70"/>
      <c r="O214" s="70"/>
      <c r="P214" s="70"/>
      <c r="Q214" s="70"/>
      <c r="R214" s="70"/>
      <c r="S214" s="70"/>
      <c r="T214" s="72">
        <f t="shared" si="9"/>
        <v>0</v>
      </c>
    </row>
    <row r="215" spans="1:20" x14ac:dyDescent="0.25">
      <c r="A215" s="59">
        <v>30218</v>
      </c>
      <c r="B215" s="59" t="s">
        <v>3098</v>
      </c>
      <c r="C215" s="64" t="s">
        <v>2876</v>
      </c>
      <c r="D215" s="56"/>
      <c r="E215" s="55">
        <f t="shared" si="10"/>
        <v>1</v>
      </c>
      <c r="F215" s="55">
        <v>1</v>
      </c>
      <c r="G215" s="55"/>
      <c r="H215" s="55"/>
      <c r="I215" s="55"/>
      <c r="J215" s="55"/>
      <c r="K215" s="55"/>
      <c r="L215" s="55">
        <v>0</v>
      </c>
      <c r="M215" s="55">
        <f t="shared" si="11"/>
        <v>1</v>
      </c>
      <c r="N215" s="55"/>
      <c r="O215" s="55">
        <v>1</v>
      </c>
      <c r="P215" s="55"/>
      <c r="Q215" s="55"/>
      <c r="R215" s="55"/>
      <c r="S215" s="55"/>
      <c r="T215" s="57">
        <f t="shared" si="9"/>
        <v>1</v>
      </c>
    </row>
    <row r="216" spans="1:20" x14ac:dyDescent="0.25">
      <c r="A216" s="59">
        <v>30356</v>
      </c>
      <c r="B216" s="59" t="s">
        <v>3099</v>
      </c>
      <c r="C216" s="64" t="s">
        <v>2869</v>
      </c>
      <c r="D216" s="56"/>
      <c r="E216" s="55">
        <f t="shared" si="10"/>
        <v>2</v>
      </c>
      <c r="F216" s="56">
        <v>1</v>
      </c>
      <c r="G216" s="56">
        <v>1</v>
      </c>
      <c r="H216" s="56"/>
      <c r="I216" s="56"/>
      <c r="J216" s="56"/>
      <c r="K216" s="56"/>
      <c r="L216" s="56">
        <v>0</v>
      </c>
      <c r="M216" s="55">
        <f t="shared" si="11"/>
        <v>2</v>
      </c>
      <c r="N216" s="56"/>
      <c r="O216" s="56">
        <v>1</v>
      </c>
      <c r="P216" s="56">
        <v>1</v>
      </c>
      <c r="Q216" s="56"/>
      <c r="R216" s="56"/>
      <c r="S216" s="56"/>
      <c r="T216" s="57">
        <f t="shared" si="9"/>
        <v>1</v>
      </c>
    </row>
    <row r="217" spans="1:20" x14ac:dyDescent="0.25">
      <c r="A217" s="58">
        <v>30219</v>
      </c>
      <c r="B217" s="58" t="s">
        <v>3100</v>
      </c>
      <c r="C217" s="69" t="s">
        <v>2878</v>
      </c>
      <c r="D217" s="70"/>
      <c r="E217" s="71">
        <f t="shared" si="10"/>
        <v>1</v>
      </c>
      <c r="F217" s="71">
        <v>1</v>
      </c>
      <c r="G217" s="71"/>
      <c r="H217" s="71"/>
      <c r="I217" s="71"/>
      <c r="J217" s="71"/>
      <c r="K217" s="71"/>
      <c r="L217" s="71">
        <v>1</v>
      </c>
      <c r="M217" s="71">
        <f t="shared" si="11"/>
        <v>0</v>
      </c>
      <c r="N217" s="71"/>
      <c r="O217" s="71"/>
      <c r="P217" s="71"/>
      <c r="Q217" s="71"/>
      <c r="R217" s="71"/>
      <c r="S217" s="71"/>
      <c r="T217" s="98">
        <f t="shared" si="9"/>
        <v>0</v>
      </c>
    </row>
    <row r="218" spans="1:20" x14ac:dyDescent="0.25">
      <c r="A218" s="58">
        <v>30222</v>
      </c>
      <c r="B218" s="58" t="s">
        <v>3278</v>
      </c>
      <c r="C218" s="69" t="s">
        <v>2876</v>
      </c>
      <c r="D218" s="70"/>
      <c r="E218" s="71">
        <f t="shared" si="10"/>
        <v>1</v>
      </c>
      <c r="F218" s="71">
        <v>1</v>
      </c>
      <c r="G218" s="71"/>
      <c r="H218" s="71"/>
      <c r="I218" s="71"/>
      <c r="J218" s="71"/>
      <c r="K218" s="71"/>
      <c r="L218" s="71">
        <v>1</v>
      </c>
      <c r="M218" s="71">
        <f t="shared" si="11"/>
        <v>0</v>
      </c>
      <c r="N218" s="71"/>
      <c r="O218" s="71"/>
      <c r="P218" s="71"/>
      <c r="Q218" s="71"/>
      <c r="R218" s="71"/>
      <c r="S218" s="71"/>
      <c r="T218" s="72">
        <f t="shared" si="9"/>
        <v>0</v>
      </c>
    </row>
    <row r="219" spans="1:20" x14ac:dyDescent="0.25">
      <c r="A219" s="58">
        <v>30220</v>
      </c>
      <c r="B219" s="58" t="s">
        <v>3101</v>
      </c>
      <c r="C219" s="69" t="s">
        <v>2878</v>
      </c>
      <c r="D219" s="70"/>
      <c r="E219" s="71">
        <f t="shared" si="10"/>
        <v>1</v>
      </c>
      <c r="F219" s="71">
        <v>1</v>
      </c>
      <c r="G219" s="71"/>
      <c r="H219" s="71"/>
      <c r="I219" s="71"/>
      <c r="J219" s="71"/>
      <c r="K219" s="71"/>
      <c r="L219" s="71">
        <v>1</v>
      </c>
      <c r="M219" s="71">
        <f t="shared" si="11"/>
        <v>0</v>
      </c>
      <c r="N219" s="71"/>
      <c r="O219" s="71"/>
      <c r="P219" s="71"/>
      <c r="Q219" s="71"/>
      <c r="R219" s="71"/>
      <c r="S219" s="71"/>
      <c r="T219" s="72">
        <f t="shared" si="9"/>
        <v>0</v>
      </c>
    </row>
    <row r="220" spans="1:20" x14ac:dyDescent="0.25">
      <c r="A220" s="59">
        <v>30221</v>
      </c>
      <c r="B220" s="59" t="s">
        <v>3102</v>
      </c>
      <c r="C220" s="64" t="s">
        <v>2881</v>
      </c>
      <c r="D220" s="56"/>
      <c r="E220" s="55">
        <f t="shared" si="10"/>
        <v>4</v>
      </c>
      <c r="F220" s="56">
        <v>1</v>
      </c>
      <c r="G220" s="56">
        <v>1</v>
      </c>
      <c r="H220" s="56">
        <v>1</v>
      </c>
      <c r="I220" s="56">
        <v>1</v>
      </c>
      <c r="J220" s="56"/>
      <c r="K220" s="56"/>
      <c r="L220" s="56">
        <v>0</v>
      </c>
      <c r="M220" s="55">
        <f t="shared" si="11"/>
        <v>4</v>
      </c>
      <c r="N220" s="56"/>
      <c r="O220" s="56"/>
      <c r="P220" s="56"/>
      <c r="Q220" s="56"/>
      <c r="R220" s="56"/>
      <c r="S220" s="56">
        <v>4</v>
      </c>
      <c r="T220" s="57">
        <f t="shared" si="9"/>
        <v>1</v>
      </c>
    </row>
    <row r="221" spans="1:20" x14ac:dyDescent="0.25">
      <c r="A221" s="58">
        <v>30223</v>
      </c>
      <c r="B221" s="58" t="s">
        <v>3103</v>
      </c>
      <c r="C221" s="69" t="s">
        <v>2865</v>
      </c>
      <c r="D221" s="92" t="s">
        <v>2942</v>
      </c>
      <c r="E221" s="71">
        <f t="shared" si="10"/>
        <v>1</v>
      </c>
      <c r="F221" s="71">
        <v>1</v>
      </c>
      <c r="G221" s="70"/>
      <c r="H221" s="70"/>
      <c r="I221" s="70"/>
      <c r="J221" s="70"/>
      <c r="K221" s="70"/>
      <c r="L221" s="70">
        <v>1</v>
      </c>
      <c r="M221" s="71">
        <f t="shared" si="11"/>
        <v>0</v>
      </c>
      <c r="N221" s="70"/>
      <c r="O221" s="70"/>
      <c r="P221" s="70"/>
      <c r="Q221" s="70"/>
      <c r="R221" s="70"/>
      <c r="S221" s="70"/>
      <c r="T221" s="72">
        <f t="shared" si="9"/>
        <v>0</v>
      </c>
    </row>
    <row r="222" spans="1:20" x14ac:dyDescent="0.25">
      <c r="A222" s="58">
        <v>30224</v>
      </c>
      <c r="B222" s="58" t="s">
        <v>3104</v>
      </c>
      <c r="C222" s="69" t="s">
        <v>2865</v>
      </c>
      <c r="D222" s="70"/>
      <c r="E222" s="71">
        <f t="shared" si="10"/>
        <v>1</v>
      </c>
      <c r="F222" s="71">
        <v>1</v>
      </c>
      <c r="G222" s="71"/>
      <c r="H222" s="71"/>
      <c r="I222" s="71"/>
      <c r="J222" s="71"/>
      <c r="K222" s="71"/>
      <c r="L222" s="71">
        <v>1</v>
      </c>
      <c r="M222" s="71">
        <f t="shared" si="11"/>
        <v>0</v>
      </c>
      <c r="N222" s="71"/>
      <c r="O222" s="71"/>
      <c r="P222" s="71"/>
      <c r="Q222" s="71"/>
      <c r="R222" s="71"/>
      <c r="S222" s="71"/>
      <c r="T222" s="72">
        <f t="shared" si="9"/>
        <v>0</v>
      </c>
    </row>
    <row r="223" spans="1:20" x14ac:dyDescent="0.25">
      <c r="A223" s="58">
        <v>30225</v>
      </c>
      <c r="B223" s="58" t="s">
        <v>3105</v>
      </c>
      <c r="C223" s="69" t="s">
        <v>2876</v>
      </c>
      <c r="D223" s="70"/>
      <c r="E223" s="71">
        <f t="shared" si="10"/>
        <v>1</v>
      </c>
      <c r="F223" s="71">
        <v>1</v>
      </c>
      <c r="G223" s="70"/>
      <c r="H223" s="70"/>
      <c r="I223" s="70"/>
      <c r="J223" s="70"/>
      <c r="K223" s="70"/>
      <c r="L223" s="70">
        <v>1</v>
      </c>
      <c r="M223" s="71">
        <f t="shared" si="11"/>
        <v>0</v>
      </c>
      <c r="N223" s="70"/>
      <c r="O223" s="70"/>
      <c r="P223" s="70"/>
      <c r="Q223" s="70"/>
      <c r="R223" s="70"/>
      <c r="S223" s="70"/>
      <c r="T223" s="72">
        <f t="shared" si="9"/>
        <v>0</v>
      </c>
    </row>
    <row r="224" spans="1:20" x14ac:dyDescent="0.25">
      <c r="A224" s="58">
        <v>30226</v>
      </c>
      <c r="B224" s="58" t="s">
        <v>3106</v>
      </c>
      <c r="C224" s="69" t="s">
        <v>2881</v>
      </c>
      <c r="D224" s="70"/>
      <c r="E224" s="71">
        <f t="shared" si="10"/>
        <v>1</v>
      </c>
      <c r="F224" s="71">
        <v>1</v>
      </c>
      <c r="G224" s="71"/>
      <c r="H224" s="71"/>
      <c r="I224" s="71"/>
      <c r="J224" s="71"/>
      <c r="K224" s="71"/>
      <c r="L224" s="71">
        <v>1</v>
      </c>
      <c r="M224" s="71">
        <f t="shared" si="11"/>
        <v>0</v>
      </c>
      <c r="N224" s="71"/>
      <c r="O224" s="71"/>
      <c r="P224" s="71"/>
      <c r="Q224" s="71"/>
      <c r="R224" s="71"/>
      <c r="S224" s="71"/>
      <c r="T224" s="72">
        <f t="shared" si="9"/>
        <v>0</v>
      </c>
    </row>
    <row r="225" spans="1:20" x14ac:dyDescent="0.25">
      <c r="A225" s="58">
        <v>30227</v>
      </c>
      <c r="B225" s="58" t="s">
        <v>3107</v>
      </c>
      <c r="C225" s="69" t="s">
        <v>2876</v>
      </c>
      <c r="D225" s="70"/>
      <c r="E225" s="71">
        <f t="shared" si="10"/>
        <v>4</v>
      </c>
      <c r="F225" s="70">
        <v>1</v>
      </c>
      <c r="G225" s="70">
        <v>1</v>
      </c>
      <c r="H225" s="70">
        <v>1</v>
      </c>
      <c r="I225" s="70">
        <v>1</v>
      </c>
      <c r="J225" s="70"/>
      <c r="K225" s="70"/>
      <c r="L225" s="70">
        <v>4</v>
      </c>
      <c r="M225" s="71">
        <f t="shared" si="11"/>
        <v>0</v>
      </c>
      <c r="N225" s="70"/>
      <c r="O225" s="70"/>
      <c r="P225" s="70"/>
      <c r="Q225" s="70"/>
      <c r="R225" s="70"/>
      <c r="S225" s="70"/>
      <c r="T225" s="72">
        <f t="shared" si="9"/>
        <v>0</v>
      </c>
    </row>
    <row r="226" spans="1:20" x14ac:dyDescent="0.25">
      <c r="A226" s="58">
        <v>30229</v>
      </c>
      <c r="B226" s="58" t="s">
        <v>3108</v>
      </c>
      <c r="C226" s="69" t="s">
        <v>2878</v>
      </c>
      <c r="D226" s="70"/>
      <c r="E226" s="71">
        <f t="shared" si="10"/>
        <v>1</v>
      </c>
      <c r="F226" s="71">
        <v>1</v>
      </c>
      <c r="G226" s="71"/>
      <c r="H226" s="71"/>
      <c r="I226" s="71"/>
      <c r="J226" s="71"/>
      <c r="K226" s="71"/>
      <c r="L226" s="71">
        <v>1</v>
      </c>
      <c r="M226" s="71">
        <f t="shared" si="11"/>
        <v>0</v>
      </c>
      <c r="N226" s="71"/>
      <c r="O226" s="71"/>
      <c r="P226" s="71"/>
      <c r="Q226" s="71"/>
      <c r="R226" s="71"/>
      <c r="S226" s="71"/>
      <c r="T226" s="72">
        <f t="shared" si="9"/>
        <v>0</v>
      </c>
    </row>
    <row r="227" spans="1:20" x14ac:dyDescent="0.25">
      <c r="A227" s="58">
        <v>30230</v>
      </c>
      <c r="B227" s="58" t="s">
        <v>3109</v>
      </c>
      <c r="C227" s="69" t="s">
        <v>2876</v>
      </c>
      <c r="D227" s="70"/>
      <c r="E227" s="71">
        <f t="shared" si="10"/>
        <v>1</v>
      </c>
      <c r="F227" s="71">
        <v>1</v>
      </c>
      <c r="G227" s="71"/>
      <c r="H227" s="71"/>
      <c r="I227" s="71"/>
      <c r="J227" s="71"/>
      <c r="K227" s="71"/>
      <c r="L227" s="71">
        <v>1</v>
      </c>
      <c r="M227" s="71">
        <f t="shared" si="11"/>
        <v>0</v>
      </c>
      <c r="N227" s="71"/>
      <c r="O227" s="71"/>
      <c r="P227" s="71"/>
      <c r="Q227" s="71"/>
      <c r="R227" s="71"/>
      <c r="S227" s="71"/>
      <c r="T227" s="72">
        <f t="shared" si="9"/>
        <v>0</v>
      </c>
    </row>
    <row r="228" spans="1:20" x14ac:dyDescent="0.25">
      <c r="A228" s="59">
        <v>30231</v>
      </c>
      <c r="B228" s="59" t="s">
        <v>3110</v>
      </c>
      <c r="C228" s="64" t="s">
        <v>2865</v>
      </c>
      <c r="D228" s="56"/>
      <c r="E228" s="55">
        <f t="shared" si="10"/>
        <v>2</v>
      </c>
      <c r="F228" s="55">
        <v>1</v>
      </c>
      <c r="G228" s="55"/>
      <c r="H228" s="55">
        <v>1</v>
      </c>
      <c r="I228" s="55"/>
      <c r="J228" s="55"/>
      <c r="K228" s="55"/>
      <c r="L228" s="55">
        <v>1</v>
      </c>
      <c r="M228" s="55">
        <f t="shared" si="11"/>
        <v>1</v>
      </c>
      <c r="N228" s="55"/>
      <c r="O228" s="55"/>
      <c r="P228" s="55"/>
      <c r="Q228" s="55"/>
      <c r="R228" s="55"/>
      <c r="S228" s="55">
        <v>1</v>
      </c>
      <c r="T228" s="57">
        <f t="shared" si="9"/>
        <v>0.5</v>
      </c>
    </row>
    <row r="229" spans="1:20" x14ac:dyDescent="0.25">
      <c r="A229" s="58">
        <v>30232</v>
      </c>
      <c r="B229" s="58" t="s">
        <v>3111</v>
      </c>
      <c r="C229" s="69" t="s">
        <v>2876</v>
      </c>
      <c r="D229" s="70"/>
      <c r="E229" s="71">
        <f t="shared" si="10"/>
        <v>1</v>
      </c>
      <c r="F229" s="71">
        <v>1</v>
      </c>
      <c r="G229" s="71"/>
      <c r="H229" s="71"/>
      <c r="I229" s="71"/>
      <c r="J229" s="71"/>
      <c r="K229" s="71"/>
      <c r="L229" s="71">
        <v>1</v>
      </c>
      <c r="M229" s="71">
        <f t="shared" si="11"/>
        <v>0</v>
      </c>
      <c r="N229" s="71"/>
      <c r="O229" s="71"/>
      <c r="P229" s="71"/>
      <c r="Q229" s="71"/>
      <c r="R229" s="71"/>
      <c r="S229" s="71"/>
      <c r="T229" s="72">
        <f t="shared" si="9"/>
        <v>0</v>
      </c>
    </row>
    <row r="230" spans="1:20" x14ac:dyDescent="0.25">
      <c r="A230" s="58">
        <v>30233</v>
      </c>
      <c r="B230" s="58" t="s">
        <v>3112</v>
      </c>
      <c r="C230" s="69" t="s">
        <v>2865</v>
      </c>
      <c r="D230" s="70"/>
      <c r="E230" s="71">
        <f t="shared" si="10"/>
        <v>1</v>
      </c>
      <c r="F230" s="71">
        <v>1</v>
      </c>
      <c r="G230" s="71"/>
      <c r="H230" s="71"/>
      <c r="I230" s="71"/>
      <c r="J230" s="71"/>
      <c r="K230" s="71"/>
      <c r="L230" s="71">
        <v>1</v>
      </c>
      <c r="M230" s="71">
        <f t="shared" si="11"/>
        <v>0</v>
      </c>
      <c r="N230" s="71"/>
      <c r="O230" s="71"/>
      <c r="P230" s="71"/>
      <c r="Q230" s="71"/>
      <c r="R230" s="71"/>
      <c r="S230" s="71"/>
      <c r="T230" s="72">
        <f t="shared" si="9"/>
        <v>0</v>
      </c>
    </row>
    <row r="231" spans="1:20" x14ac:dyDescent="0.25">
      <c r="A231" s="58">
        <v>30234</v>
      </c>
      <c r="B231" s="58" t="s">
        <v>3113</v>
      </c>
      <c r="C231" s="69" t="s">
        <v>2865</v>
      </c>
      <c r="D231" s="70" t="s">
        <v>2983</v>
      </c>
      <c r="E231" s="71">
        <f t="shared" si="10"/>
        <v>1</v>
      </c>
      <c r="F231" s="71">
        <v>1</v>
      </c>
      <c r="G231" s="71"/>
      <c r="H231" s="71"/>
      <c r="I231" s="71"/>
      <c r="J231" s="71"/>
      <c r="K231" s="71"/>
      <c r="L231" s="71">
        <v>1</v>
      </c>
      <c r="M231" s="71">
        <f t="shared" si="11"/>
        <v>0</v>
      </c>
      <c r="N231" s="71"/>
      <c r="O231" s="71"/>
      <c r="P231" s="71"/>
      <c r="Q231" s="71"/>
      <c r="R231" s="71"/>
      <c r="S231" s="71"/>
      <c r="T231" s="72">
        <f t="shared" si="9"/>
        <v>0</v>
      </c>
    </row>
    <row r="232" spans="1:20" x14ac:dyDescent="0.25">
      <c r="A232" s="58">
        <v>30236</v>
      </c>
      <c r="B232" s="58" t="s">
        <v>3114</v>
      </c>
      <c r="C232" s="69" t="s">
        <v>2865</v>
      </c>
      <c r="D232" s="70"/>
      <c r="E232" s="71">
        <f t="shared" si="10"/>
        <v>1</v>
      </c>
      <c r="F232" s="71">
        <v>1</v>
      </c>
      <c r="G232" s="71"/>
      <c r="H232" s="71"/>
      <c r="I232" s="71"/>
      <c r="J232" s="71"/>
      <c r="K232" s="71"/>
      <c r="L232" s="71">
        <v>1</v>
      </c>
      <c r="M232" s="71">
        <f t="shared" si="11"/>
        <v>0</v>
      </c>
      <c r="N232" s="71"/>
      <c r="O232" s="71"/>
      <c r="P232" s="71"/>
      <c r="Q232" s="71"/>
      <c r="R232" s="71"/>
      <c r="S232" s="71"/>
      <c r="T232" s="72">
        <f t="shared" si="9"/>
        <v>0</v>
      </c>
    </row>
    <row r="233" spans="1:20" x14ac:dyDescent="0.25">
      <c r="A233" s="58">
        <v>30235</v>
      </c>
      <c r="B233" s="58" t="s">
        <v>3115</v>
      </c>
      <c r="C233" s="69" t="s">
        <v>2865</v>
      </c>
      <c r="D233" s="70"/>
      <c r="E233" s="71">
        <f t="shared" si="10"/>
        <v>1</v>
      </c>
      <c r="F233" s="71">
        <v>1</v>
      </c>
      <c r="G233" s="71"/>
      <c r="H233" s="71"/>
      <c r="I233" s="71"/>
      <c r="J233" s="71"/>
      <c r="K233" s="71"/>
      <c r="L233" s="71">
        <v>1</v>
      </c>
      <c r="M233" s="71">
        <f t="shared" si="11"/>
        <v>0</v>
      </c>
      <c r="N233" s="71"/>
      <c r="O233" s="71"/>
      <c r="P233" s="71"/>
      <c r="Q233" s="71"/>
      <c r="R233" s="71"/>
      <c r="S233" s="71"/>
      <c r="T233" s="72">
        <f t="shared" si="9"/>
        <v>0</v>
      </c>
    </row>
    <row r="234" spans="1:20" x14ac:dyDescent="0.25">
      <c r="A234" s="59">
        <v>30237</v>
      </c>
      <c r="B234" s="59" t="s">
        <v>3116</v>
      </c>
      <c r="C234" s="64" t="s">
        <v>2876</v>
      </c>
      <c r="D234" s="56"/>
      <c r="E234" s="55">
        <f t="shared" si="10"/>
        <v>1</v>
      </c>
      <c r="F234" s="55">
        <v>1</v>
      </c>
      <c r="G234" s="55"/>
      <c r="H234" s="55"/>
      <c r="I234" s="55"/>
      <c r="J234" s="55"/>
      <c r="K234" s="55"/>
      <c r="L234" s="55">
        <v>0</v>
      </c>
      <c r="M234" s="55">
        <f t="shared" si="11"/>
        <v>1</v>
      </c>
      <c r="N234" s="55"/>
      <c r="O234" s="55"/>
      <c r="P234" s="55">
        <v>1</v>
      </c>
      <c r="Q234" s="55"/>
      <c r="R234" s="55"/>
      <c r="S234" s="55"/>
      <c r="T234" s="57">
        <f t="shared" si="9"/>
        <v>1</v>
      </c>
    </row>
    <row r="235" spans="1:20" x14ac:dyDescent="0.25">
      <c r="A235" s="58">
        <v>30238</v>
      </c>
      <c r="B235" s="58" t="s">
        <v>3117</v>
      </c>
      <c r="C235" s="69" t="s">
        <v>2878</v>
      </c>
      <c r="D235" s="70"/>
      <c r="E235" s="71">
        <f t="shared" si="10"/>
        <v>1</v>
      </c>
      <c r="F235" s="71">
        <v>1</v>
      </c>
      <c r="G235" s="71"/>
      <c r="H235" s="71"/>
      <c r="I235" s="71"/>
      <c r="J235" s="71"/>
      <c r="K235" s="71"/>
      <c r="L235" s="71">
        <v>1</v>
      </c>
      <c r="M235" s="71">
        <f t="shared" si="11"/>
        <v>0</v>
      </c>
      <c r="N235" s="71"/>
      <c r="O235" s="71"/>
      <c r="P235" s="71"/>
      <c r="Q235" s="71"/>
      <c r="R235" s="71"/>
      <c r="S235" s="71"/>
      <c r="T235" s="72">
        <f t="shared" si="9"/>
        <v>0</v>
      </c>
    </row>
    <row r="236" spans="1:20" x14ac:dyDescent="0.25">
      <c r="A236" s="58">
        <v>30240</v>
      </c>
      <c r="B236" s="58" t="s">
        <v>3118</v>
      </c>
      <c r="C236" s="69" t="s">
        <v>2865</v>
      </c>
      <c r="D236" s="70"/>
      <c r="E236" s="71">
        <f t="shared" si="10"/>
        <v>1</v>
      </c>
      <c r="F236" s="71">
        <v>1</v>
      </c>
      <c r="G236" s="71"/>
      <c r="H236" s="71"/>
      <c r="I236" s="71"/>
      <c r="J236" s="71"/>
      <c r="K236" s="71"/>
      <c r="L236" s="71">
        <v>1</v>
      </c>
      <c r="M236" s="71">
        <f t="shared" si="11"/>
        <v>0</v>
      </c>
      <c r="N236" s="71"/>
      <c r="O236" s="71"/>
      <c r="P236" s="71"/>
      <c r="Q236" s="71"/>
      <c r="R236" s="71"/>
      <c r="S236" s="71"/>
      <c r="T236" s="72">
        <f t="shared" si="9"/>
        <v>0</v>
      </c>
    </row>
    <row r="237" spans="1:20" x14ac:dyDescent="0.25">
      <c r="A237" s="59">
        <v>30241</v>
      </c>
      <c r="B237" s="59" t="s">
        <v>3119</v>
      </c>
      <c r="C237" s="64" t="s">
        <v>2865</v>
      </c>
      <c r="D237" s="54"/>
      <c r="E237" s="55">
        <f t="shared" si="10"/>
        <v>2</v>
      </c>
      <c r="F237" s="55">
        <v>1</v>
      </c>
      <c r="G237" s="55"/>
      <c r="H237" s="55">
        <v>1</v>
      </c>
      <c r="I237" s="55"/>
      <c r="J237" s="55"/>
      <c r="K237" s="55"/>
      <c r="L237" s="55">
        <v>1</v>
      </c>
      <c r="M237" s="55">
        <f t="shared" si="11"/>
        <v>1</v>
      </c>
      <c r="N237" s="55"/>
      <c r="O237" s="55"/>
      <c r="P237" s="55"/>
      <c r="Q237" s="55">
        <v>1</v>
      </c>
      <c r="R237" s="55"/>
      <c r="S237" s="55"/>
      <c r="T237" s="57">
        <f t="shared" si="9"/>
        <v>0.5</v>
      </c>
    </row>
    <row r="238" spans="1:20" x14ac:dyDescent="0.25">
      <c r="A238" s="58">
        <v>30242</v>
      </c>
      <c r="B238" s="58" t="s">
        <v>3120</v>
      </c>
      <c r="C238" s="69" t="s">
        <v>2872</v>
      </c>
      <c r="D238" s="70" t="s">
        <v>2904</v>
      </c>
      <c r="E238" s="71">
        <f t="shared" si="10"/>
        <v>1</v>
      </c>
      <c r="F238" s="71">
        <v>1</v>
      </c>
      <c r="G238" s="71"/>
      <c r="H238" s="71"/>
      <c r="I238" s="71"/>
      <c r="J238" s="71"/>
      <c r="K238" s="71"/>
      <c r="L238" s="71">
        <v>1</v>
      </c>
      <c r="M238" s="71">
        <f t="shared" si="11"/>
        <v>0</v>
      </c>
      <c r="N238" s="71"/>
      <c r="O238" s="71"/>
      <c r="P238" s="71"/>
      <c r="Q238" s="71"/>
      <c r="R238" s="71"/>
      <c r="S238" s="71"/>
      <c r="T238" s="72">
        <f t="shared" si="9"/>
        <v>0</v>
      </c>
    </row>
    <row r="239" spans="1:20" x14ac:dyDescent="0.25">
      <c r="A239" s="59">
        <v>30243</v>
      </c>
      <c r="B239" s="59" t="s">
        <v>3121</v>
      </c>
      <c r="C239" s="64" t="s">
        <v>2865</v>
      </c>
      <c r="D239" s="56"/>
      <c r="E239" s="55">
        <f t="shared" si="10"/>
        <v>3</v>
      </c>
      <c r="F239" s="55">
        <v>1</v>
      </c>
      <c r="G239" s="56">
        <v>2</v>
      </c>
      <c r="H239" s="56"/>
      <c r="I239" s="56"/>
      <c r="J239" s="56"/>
      <c r="K239" s="56"/>
      <c r="L239" s="56">
        <v>2</v>
      </c>
      <c r="M239" s="55">
        <f t="shared" si="11"/>
        <v>1</v>
      </c>
      <c r="N239" s="56"/>
      <c r="O239" s="56"/>
      <c r="P239" s="56"/>
      <c r="Q239" s="56">
        <v>1</v>
      </c>
      <c r="R239" s="56"/>
      <c r="S239" s="56"/>
      <c r="T239" s="57">
        <f t="shared" si="9"/>
        <v>0.33333333333333331</v>
      </c>
    </row>
    <row r="240" spans="1:20" x14ac:dyDescent="0.25">
      <c r="A240" s="58">
        <v>30244</v>
      </c>
      <c r="B240" s="58" t="s">
        <v>3122</v>
      </c>
      <c r="C240" s="69" t="s">
        <v>2866</v>
      </c>
      <c r="D240" s="70"/>
      <c r="E240" s="71">
        <f t="shared" si="10"/>
        <v>1</v>
      </c>
      <c r="F240" s="71">
        <v>1</v>
      </c>
      <c r="G240" s="71"/>
      <c r="H240" s="71"/>
      <c r="I240" s="71"/>
      <c r="J240" s="71"/>
      <c r="K240" s="71"/>
      <c r="L240" s="71">
        <v>1</v>
      </c>
      <c r="M240" s="71">
        <f t="shared" si="11"/>
        <v>0</v>
      </c>
      <c r="N240" s="71"/>
      <c r="O240" s="71"/>
      <c r="P240" s="71"/>
      <c r="Q240" s="71"/>
      <c r="R240" s="71"/>
      <c r="S240" s="71"/>
      <c r="T240" s="72">
        <f t="shared" si="9"/>
        <v>0</v>
      </c>
    </row>
    <row r="241" spans="1:20" x14ac:dyDescent="0.25">
      <c r="A241" s="58">
        <v>30245</v>
      </c>
      <c r="B241" s="58" t="s">
        <v>3123</v>
      </c>
      <c r="C241" s="69" t="s">
        <v>2869</v>
      </c>
      <c r="D241" s="70" t="s">
        <v>2870</v>
      </c>
      <c r="E241" s="71">
        <f t="shared" si="10"/>
        <v>1</v>
      </c>
      <c r="F241" s="71">
        <v>1</v>
      </c>
      <c r="G241" s="71"/>
      <c r="H241" s="71"/>
      <c r="I241" s="71"/>
      <c r="J241" s="71"/>
      <c r="K241" s="71"/>
      <c r="L241" s="71">
        <v>1</v>
      </c>
      <c r="M241" s="71">
        <f t="shared" si="11"/>
        <v>0</v>
      </c>
      <c r="N241" s="71"/>
      <c r="O241" s="71"/>
      <c r="P241" s="71"/>
      <c r="Q241" s="71"/>
      <c r="R241" s="71"/>
      <c r="S241" s="71"/>
      <c r="T241" s="72">
        <f t="shared" si="9"/>
        <v>0</v>
      </c>
    </row>
    <row r="242" spans="1:20" x14ac:dyDescent="0.25">
      <c r="A242" s="58">
        <v>30247</v>
      </c>
      <c r="B242" s="58" t="s">
        <v>3124</v>
      </c>
      <c r="C242" s="69" t="s">
        <v>2876</v>
      </c>
      <c r="D242" s="70"/>
      <c r="E242" s="71">
        <f t="shared" si="10"/>
        <v>1</v>
      </c>
      <c r="F242" s="71">
        <v>1</v>
      </c>
      <c r="G242" s="71"/>
      <c r="H242" s="71"/>
      <c r="I242" s="71"/>
      <c r="J242" s="71"/>
      <c r="K242" s="71"/>
      <c r="L242" s="71">
        <v>1</v>
      </c>
      <c r="M242" s="71">
        <f t="shared" si="11"/>
        <v>0</v>
      </c>
      <c r="N242" s="71"/>
      <c r="O242" s="71"/>
      <c r="P242" s="71"/>
      <c r="Q242" s="71"/>
      <c r="R242" s="71"/>
      <c r="S242" s="71"/>
      <c r="T242" s="72">
        <f t="shared" si="9"/>
        <v>0</v>
      </c>
    </row>
    <row r="243" spans="1:20" x14ac:dyDescent="0.25">
      <c r="A243" s="59">
        <v>30248</v>
      </c>
      <c r="B243" s="59" t="s">
        <v>3125</v>
      </c>
      <c r="C243" s="64" t="s">
        <v>2865</v>
      </c>
      <c r="D243" s="56"/>
      <c r="E243" s="55">
        <f t="shared" si="10"/>
        <v>1</v>
      </c>
      <c r="F243" s="55">
        <v>1</v>
      </c>
      <c r="G243" s="55"/>
      <c r="H243" s="55"/>
      <c r="I243" s="55"/>
      <c r="J243" s="55"/>
      <c r="K243" s="55"/>
      <c r="L243" s="55">
        <v>0</v>
      </c>
      <c r="M243" s="55">
        <f t="shared" si="11"/>
        <v>1</v>
      </c>
      <c r="N243" s="55"/>
      <c r="O243" s="55"/>
      <c r="P243" s="55"/>
      <c r="Q243" s="55">
        <v>1</v>
      </c>
      <c r="R243" s="55"/>
      <c r="S243" s="55"/>
      <c r="T243" s="57">
        <f t="shared" si="9"/>
        <v>1</v>
      </c>
    </row>
    <row r="244" spans="1:20" x14ac:dyDescent="0.25">
      <c r="A244" s="58">
        <v>30249</v>
      </c>
      <c r="B244" s="58" t="s">
        <v>3126</v>
      </c>
      <c r="C244" s="69" t="s">
        <v>2869</v>
      </c>
      <c r="D244" s="70"/>
      <c r="E244" s="71">
        <f t="shared" si="10"/>
        <v>1</v>
      </c>
      <c r="F244" s="71">
        <v>1</v>
      </c>
      <c r="G244" s="70"/>
      <c r="H244" s="70"/>
      <c r="I244" s="70"/>
      <c r="J244" s="70"/>
      <c r="K244" s="70"/>
      <c r="L244" s="70">
        <v>1</v>
      </c>
      <c r="M244" s="71">
        <f t="shared" si="11"/>
        <v>0</v>
      </c>
      <c r="N244" s="70"/>
      <c r="O244" s="70"/>
      <c r="P244" s="70"/>
      <c r="Q244" s="70"/>
      <c r="R244" s="70"/>
      <c r="S244" s="70"/>
      <c r="T244" s="72">
        <f t="shared" si="9"/>
        <v>0</v>
      </c>
    </row>
    <row r="245" spans="1:20" x14ac:dyDescent="0.25">
      <c r="A245" s="58">
        <v>30250</v>
      </c>
      <c r="B245" s="58" t="s">
        <v>3127</v>
      </c>
      <c r="C245" s="69" t="s">
        <v>2865</v>
      </c>
      <c r="D245" s="70"/>
      <c r="E245" s="71">
        <f t="shared" si="10"/>
        <v>1</v>
      </c>
      <c r="F245" s="71">
        <v>1</v>
      </c>
      <c r="G245" s="71"/>
      <c r="H245" s="71"/>
      <c r="I245" s="71"/>
      <c r="J245" s="71"/>
      <c r="K245" s="71"/>
      <c r="L245" s="71">
        <v>1</v>
      </c>
      <c r="M245" s="71">
        <f t="shared" si="11"/>
        <v>0</v>
      </c>
      <c r="N245" s="71"/>
      <c r="O245" s="71"/>
      <c r="P245" s="71"/>
      <c r="Q245" s="71"/>
      <c r="R245" s="71"/>
      <c r="S245" s="71"/>
      <c r="T245" s="72">
        <f t="shared" si="9"/>
        <v>0</v>
      </c>
    </row>
    <row r="246" spans="1:20" x14ac:dyDescent="0.25">
      <c r="A246" s="59">
        <v>30251</v>
      </c>
      <c r="B246" s="59" t="s">
        <v>3128</v>
      </c>
      <c r="C246" s="64" t="s">
        <v>2883</v>
      </c>
      <c r="D246" s="56"/>
      <c r="E246" s="55">
        <f t="shared" si="10"/>
        <v>1</v>
      </c>
      <c r="F246" s="55">
        <v>1</v>
      </c>
      <c r="G246" s="55"/>
      <c r="H246" s="55"/>
      <c r="I246" s="55"/>
      <c r="J246" s="55"/>
      <c r="K246" s="55"/>
      <c r="L246" s="55">
        <v>0</v>
      </c>
      <c r="M246" s="55">
        <f t="shared" si="11"/>
        <v>1</v>
      </c>
      <c r="N246" s="55"/>
      <c r="O246" s="55"/>
      <c r="P246" s="55">
        <v>1</v>
      </c>
      <c r="Q246" s="55"/>
      <c r="R246" s="55"/>
      <c r="S246" s="55"/>
      <c r="T246" s="57">
        <f t="shared" si="9"/>
        <v>1</v>
      </c>
    </row>
    <row r="247" spans="1:20" x14ac:dyDescent="0.25">
      <c r="A247" s="58">
        <v>30252</v>
      </c>
      <c r="B247" s="58" t="s">
        <v>3129</v>
      </c>
      <c r="C247" s="69" t="s">
        <v>2865</v>
      </c>
      <c r="D247" s="70" t="s">
        <v>2983</v>
      </c>
      <c r="E247" s="71">
        <f t="shared" si="10"/>
        <v>1</v>
      </c>
      <c r="F247" s="71">
        <v>1</v>
      </c>
      <c r="G247" s="71"/>
      <c r="H247" s="71"/>
      <c r="I247" s="71"/>
      <c r="J247" s="71"/>
      <c r="K247" s="71"/>
      <c r="L247" s="71">
        <v>1</v>
      </c>
      <c r="M247" s="71">
        <f t="shared" si="11"/>
        <v>0</v>
      </c>
      <c r="N247" s="71"/>
      <c r="O247" s="71"/>
      <c r="P247" s="71"/>
      <c r="Q247" s="71"/>
      <c r="R247" s="71"/>
      <c r="S247" s="71"/>
      <c r="T247" s="72">
        <f t="shared" si="9"/>
        <v>0</v>
      </c>
    </row>
    <row r="248" spans="1:20" x14ac:dyDescent="0.25">
      <c r="A248" s="58">
        <v>30253</v>
      </c>
      <c r="B248" s="58" t="s">
        <v>3130</v>
      </c>
      <c r="C248" s="69" t="s">
        <v>2876</v>
      </c>
      <c r="D248" s="92" t="s">
        <v>2942</v>
      </c>
      <c r="E248" s="71">
        <f t="shared" si="10"/>
        <v>1</v>
      </c>
      <c r="F248" s="71">
        <v>1</v>
      </c>
      <c r="G248" s="71"/>
      <c r="H248" s="71"/>
      <c r="I248" s="71"/>
      <c r="J248" s="71"/>
      <c r="K248" s="71"/>
      <c r="L248" s="71">
        <v>1</v>
      </c>
      <c r="M248" s="71">
        <f t="shared" si="11"/>
        <v>0</v>
      </c>
      <c r="N248" s="71"/>
      <c r="O248" s="71"/>
      <c r="P248" s="71"/>
      <c r="Q248" s="71"/>
      <c r="R248" s="71"/>
      <c r="S248" s="71"/>
      <c r="T248" s="72">
        <f t="shared" si="9"/>
        <v>0</v>
      </c>
    </row>
    <row r="249" spans="1:20" x14ac:dyDescent="0.25">
      <c r="A249" s="58">
        <v>30254</v>
      </c>
      <c r="B249" s="58" t="s">
        <v>3131</v>
      </c>
      <c r="C249" s="69" t="s">
        <v>2881</v>
      </c>
      <c r="D249" s="70"/>
      <c r="E249" s="71">
        <f t="shared" si="10"/>
        <v>1</v>
      </c>
      <c r="F249" s="71">
        <v>1</v>
      </c>
      <c r="G249" s="71"/>
      <c r="H249" s="71"/>
      <c r="I249" s="71"/>
      <c r="J249" s="71"/>
      <c r="K249" s="71"/>
      <c r="L249" s="71">
        <v>1</v>
      </c>
      <c r="M249" s="71">
        <f t="shared" si="11"/>
        <v>0</v>
      </c>
      <c r="N249" s="71"/>
      <c r="O249" s="71"/>
      <c r="P249" s="71"/>
      <c r="Q249" s="71"/>
      <c r="R249" s="71"/>
      <c r="S249" s="71"/>
      <c r="T249" s="72">
        <f t="shared" si="9"/>
        <v>0</v>
      </c>
    </row>
    <row r="250" spans="1:20" x14ac:dyDescent="0.25">
      <c r="A250" s="59">
        <v>30255</v>
      </c>
      <c r="B250" s="59" t="s">
        <v>3132</v>
      </c>
      <c r="C250" s="64" t="s">
        <v>2865</v>
      </c>
      <c r="D250" s="56"/>
      <c r="E250" s="55">
        <f t="shared" si="10"/>
        <v>3</v>
      </c>
      <c r="F250" s="56">
        <v>1</v>
      </c>
      <c r="G250" s="56">
        <v>1</v>
      </c>
      <c r="H250" s="56"/>
      <c r="I250" s="56">
        <v>1</v>
      </c>
      <c r="J250" s="56"/>
      <c r="K250" s="56"/>
      <c r="L250" s="56">
        <v>2</v>
      </c>
      <c r="M250" s="55">
        <f t="shared" si="11"/>
        <v>1</v>
      </c>
      <c r="N250" s="56"/>
      <c r="O250" s="56"/>
      <c r="P250" s="56">
        <v>1</v>
      </c>
      <c r="Q250" s="56"/>
      <c r="R250" s="56"/>
      <c r="S250" s="56"/>
      <c r="T250" s="57">
        <f t="shared" si="9"/>
        <v>0.33333333333333331</v>
      </c>
    </row>
    <row r="251" spans="1:20" x14ac:dyDescent="0.25">
      <c r="A251" s="58">
        <v>30256</v>
      </c>
      <c r="B251" s="58" t="s">
        <v>3133</v>
      </c>
      <c r="C251" s="69" t="s">
        <v>2876</v>
      </c>
      <c r="D251" s="70"/>
      <c r="E251" s="71">
        <f t="shared" si="10"/>
        <v>1</v>
      </c>
      <c r="F251" s="71">
        <v>1</v>
      </c>
      <c r="G251" s="71"/>
      <c r="H251" s="71"/>
      <c r="I251" s="71"/>
      <c r="J251" s="71"/>
      <c r="K251" s="71"/>
      <c r="L251" s="71">
        <v>1</v>
      </c>
      <c r="M251" s="71">
        <f t="shared" si="11"/>
        <v>0</v>
      </c>
      <c r="N251" s="71"/>
      <c r="O251" s="71"/>
      <c r="P251" s="71"/>
      <c r="Q251" s="71"/>
      <c r="R251" s="71"/>
      <c r="S251" s="71"/>
      <c r="T251" s="72">
        <f t="shared" si="9"/>
        <v>0</v>
      </c>
    </row>
    <row r="252" spans="1:20" x14ac:dyDescent="0.25">
      <c r="A252" s="58">
        <v>30257</v>
      </c>
      <c r="B252" s="58" t="s">
        <v>3134</v>
      </c>
      <c r="C252" s="69" t="s">
        <v>2869</v>
      </c>
      <c r="D252" s="70"/>
      <c r="E252" s="71">
        <f t="shared" si="10"/>
        <v>1</v>
      </c>
      <c r="F252" s="71">
        <v>1</v>
      </c>
      <c r="G252" s="70"/>
      <c r="H252" s="70"/>
      <c r="I252" s="70"/>
      <c r="J252" s="70"/>
      <c r="K252" s="70"/>
      <c r="L252" s="70">
        <v>1</v>
      </c>
      <c r="M252" s="71">
        <f t="shared" si="11"/>
        <v>0</v>
      </c>
      <c r="N252" s="70"/>
      <c r="O252" s="70"/>
      <c r="P252" s="70"/>
      <c r="Q252" s="70"/>
      <c r="R252" s="70"/>
      <c r="S252" s="70"/>
      <c r="T252" s="72">
        <f t="shared" si="9"/>
        <v>0</v>
      </c>
    </row>
    <row r="253" spans="1:20" x14ac:dyDescent="0.25">
      <c r="A253" s="59">
        <v>30258</v>
      </c>
      <c r="B253" s="59" t="s">
        <v>3135</v>
      </c>
      <c r="C253" s="95" t="s">
        <v>2867</v>
      </c>
      <c r="D253" s="56" t="s">
        <v>2909</v>
      </c>
      <c r="E253" s="55">
        <f t="shared" si="10"/>
        <v>4</v>
      </c>
      <c r="F253" s="55">
        <v>1</v>
      </c>
      <c r="G253" s="56">
        <v>1</v>
      </c>
      <c r="H253" s="56">
        <v>1</v>
      </c>
      <c r="I253" s="56">
        <v>1</v>
      </c>
      <c r="J253" s="56"/>
      <c r="K253" s="56"/>
      <c r="L253" s="56">
        <v>3</v>
      </c>
      <c r="M253" s="55">
        <f t="shared" si="11"/>
        <v>1</v>
      </c>
      <c r="N253" s="56"/>
      <c r="O253" s="56">
        <v>1</v>
      </c>
      <c r="P253" s="56"/>
      <c r="Q253" s="56"/>
      <c r="R253" s="56"/>
      <c r="S253" s="56"/>
      <c r="T253" s="57">
        <f t="shared" si="9"/>
        <v>0.25</v>
      </c>
    </row>
    <row r="254" spans="1:20" x14ac:dyDescent="0.25">
      <c r="A254" s="58">
        <v>30259</v>
      </c>
      <c r="B254" s="58" t="s">
        <v>3136</v>
      </c>
      <c r="C254" s="69" t="s">
        <v>2865</v>
      </c>
      <c r="D254" s="70"/>
      <c r="E254" s="71">
        <f t="shared" si="10"/>
        <v>1</v>
      </c>
      <c r="F254" s="71">
        <v>1</v>
      </c>
      <c r="G254" s="70"/>
      <c r="H254" s="70"/>
      <c r="I254" s="70"/>
      <c r="J254" s="70"/>
      <c r="K254" s="70"/>
      <c r="L254" s="70">
        <v>1</v>
      </c>
      <c r="M254" s="71">
        <f t="shared" si="11"/>
        <v>0</v>
      </c>
      <c r="N254" s="70"/>
      <c r="O254" s="70"/>
      <c r="P254" s="70"/>
      <c r="Q254" s="70"/>
      <c r="R254" s="70"/>
      <c r="S254" s="70"/>
      <c r="T254" s="72">
        <f t="shared" si="9"/>
        <v>0</v>
      </c>
    </row>
    <row r="255" spans="1:20" x14ac:dyDescent="0.25">
      <c r="A255" s="58">
        <v>30260</v>
      </c>
      <c r="B255" s="58" t="s">
        <v>3137</v>
      </c>
      <c r="C255" s="69" t="s">
        <v>2865</v>
      </c>
      <c r="D255" s="70"/>
      <c r="E255" s="71">
        <f t="shared" si="10"/>
        <v>1</v>
      </c>
      <c r="F255" s="71">
        <v>1</v>
      </c>
      <c r="G255" s="71"/>
      <c r="H255" s="71"/>
      <c r="I255" s="71"/>
      <c r="J255" s="71"/>
      <c r="K255" s="71"/>
      <c r="L255" s="71">
        <v>1</v>
      </c>
      <c r="M255" s="71">
        <f t="shared" si="11"/>
        <v>0</v>
      </c>
      <c r="N255" s="71"/>
      <c r="O255" s="71"/>
      <c r="P255" s="71"/>
      <c r="Q255" s="71"/>
      <c r="R255" s="71"/>
      <c r="S255" s="71"/>
      <c r="T255" s="72">
        <f t="shared" si="9"/>
        <v>0</v>
      </c>
    </row>
    <row r="256" spans="1:20" x14ac:dyDescent="0.25">
      <c r="A256" s="58">
        <v>30261</v>
      </c>
      <c r="B256" s="58" t="s">
        <v>3138</v>
      </c>
      <c r="C256" s="69" t="s">
        <v>2865</v>
      </c>
      <c r="D256" s="70"/>
      <c r="E256" s="71">
        <f t="shared" si="10"/>
        <v>1</v>
      </c>
      <c r="F256" s="71">
        <v>1</v>
      </c>
      <c r="G256" s="71"/>
      <c r="H256" s="71"/>
      <c r="I256" s="71"/>
      <c r="J256" s="71"/>
      <c r="K256" s="71"/>
      <c r="L256" s="71">
        <v>1</v>
      </c>
      <c r="M256" s="71">
        <f t="shared" si="11"/>
        <v>0</v>
      </c>
      <c r="N256" s="71"/>
      <c r="O256" s="71"/>
      <c r="P256" s="71"/>
      <c r="Q256" s="71"/>
      <c r="R256" s="71"/>
      <c r="S256" s="71"/>
      <c r="T256" s="72">
        <f t="shared" si="9"/>
        <v>0</v>
      </c>
    </row>
    <row r="257" spans="1:20" x14ac:dyDescent="0.25">
      <c r="A257" s="58">
        <v>30262</v>
      </c>
      <c r="B257" s="58" t="s">
        <v>3139</v>
      </c>
      <c r="C257" s="69" t="s">
        <v>2865</v>
      </c>
      <c r="D257" s="70"/>
      <c r="E257" s="71">
        <f t="shared" si="10"/>
        <v>1</v>
      </c>
      <c r="F257" s="71">
        <v>1</v>
      </c>
      <c r="G257" s="71"/>
      <c r="H257" s="71"/>
      <c r="I257" s="71"/>
      <c r="J257" s="71"/>
      <c r="K257" s="71"/>
      <c r="L257" s="71">
        <v>1</v>
      </c>
      <c r="M257" s="71">
        <f t="shared" si="11"/>
        <v>0</v>
      </c>
      <c r="N257" s="71"/>
      <c r="O257" s="71"/>
      <c r="P257" s="71"/>
      <c r="Q257" s="71"/>
      <c r="R257" s="71"/>
      <c r="S257" s="71"/>
      <c r="T257" s="72">
        <f t="shared" si="9"/>
        <v>0</v>
      </c>
    </row>
    <row r="258" spans="1:20" x14ac:dyDescent="0.25">
      <c r="A258" s="59">
        <v>30263</v>
      </c>
      <c r="B258" s="59" t="s">
        <v>3140</v>
      </c>
      <c r="C258" s="64" t="s">
        <v>2866</v>
      </c>
      <c r="D258" s="56"/>
      <c r="E258" s="55">
        <f t="shared" si="10"/>
        <v>3</v>
      </c>
      <c r="F258" s="56">
        <v>1</v>
      </c>
      <c r="G258" s="56"/>
      <c r="H258" s="56">
        <v>1</v>
      </c>
      <c r="I258" s="56">
        <v>1</v>
      </c>
      <c r="J258" s="56"/>
      <c r="K258" s="56"/>
      <c r="L258" s="56">
        <v>2</v>
      </c>
      <c r="M258" s="55">
        <f t="shared" si="11"/>
        <v>1</v>
      </c>
      <c r="N258" s="56"/>
      <c r="O258" s="56"/>
      <c r="P258" s="56"/>
      <c r="Q258" s="56"/>
      <c r="R258" s="56"/>
      <c r="S258" s="56">
        <v>1</v>
      </c>
      <c r="T258" s="57">
        <f t="shared" ref="T258:T321" si="12">M258/E258</f>
        <v>0.33333333333333331</v>
      </c>
    </row>
    <row r="259" spans="1:20" x14ac:dyDescent="0.25">
      <c r="A259" s="58">
        <v>30264</v>
      </c>
      <c r="B259" s="58" t="s">
        <v>3141</v>
      </c>
      <c r="C259" s="69" t="s">
        <v>2865</v>
      </c>
      <c r="D259" s="70"/>
      <c r="E259" s="71">
        <f t="shared" ref="E259:E322" si="13">F259+G259+H259+I259+J259+K259</f>
        <v>1</v>
      </c>
      <c r="F259" s="71">
        <v>1</v>
      </c>
      <c r="G259" s="71"/>
      <c r="H259" s="71"/>
      <c r="I259" s="71"/>
      <c r="J259" s="71"/>
      <c r="K259" s="71"/>
      <c r="L259" s="71">
        <v>1</v>
      </c>
      <c r="M259" s="71">
        <f t="shared" ref="M259:M322" si="14">SUM(N259:S259)</f>
        <v>0</v>
      </c>
      <c r="N259" s="71"/>
      <c r="O259" s="71"/>
      <c r="P259" s="71"/>
      <c r="Q259" s="71"/>
      <c r="R259" s="71"/>
      <c r="S259" s="71"/>
      <c r="T259" s="72">
        <f t="shared" si="12"/>
        <v>0</v>
      </c>
    </row>
    <row r="260" spans="1:20" x14ac:dyDescent="0.25">
      <c r="A260" s="58">
        <v>30265</v>
      </c>
      <c r="B260" s="58" t="s">
        <v>3142</v>
      </c>
      <c r="C260" s="69" t="s">
        <v>2866</v>
      </c>
      <c r="D260" s="70"/>
      <c r="E260" s="71">
        <f t="shared" si="13"/>
        <v>1</v>
      </c>
      <c r="F260" s="71">
        <v>1</v>
      </c>
      <c r="G260" s="71"/>
      <c r="H260" s="71"/>
      <c r="I260" s="71"/>
      <c r="J260" s="71"/>
      <c r="K260" s="71"/>
      <c r="L260" s="71">
        <v>1</v>
      </c>
      <c r="M260" s="71">
        <f t="shared" si="14"/>
        <v>0</v>
      </c>
      <c r="N260" s="71"/>
      <c r="O260" s="71"/>
      <c r="P260" s="71"/>
      <c r="Q260" s="71"/>
      <c r="R260" s="71"/>
      <c r="S260" s="71"/>
      <c r="T260" s="72">
        <f t="shared" si="12"/>
        <v>0</v>
      </c>
    </row>
    <row r="261" spans="1:20" x14ac:dyDescent="0.25">
      <c r="A261" s="58">
        <v>30266</v>
      </c>
      <c r="B261" s="58" t="s">
        <v>3143</v>
      </c>
      <c r="C261" s="69" t="s">
        <v>2876</v>
      </c>
      <c r="D261" s="70"/>
      <c r="E261" s="71">
        <f t="shared" si="13"/>
        <v>1</v>
      </c>
      <c r="F261" s="71">
        <v>1</v>
      </c>
      <c r="G261" s="71"/>
      <c r="H261" s="71"/>
      <c r="I261" s="71"/>
      <c r="J261" s="71"/>
      <c r="K261" s="71"/>
      <c r="L261" s="71">
        <v>1</v>
      </c>
      <c r="M261" s="71">
        <f t="shared" si="14"/>
        <v>0</v>
      </c>
      <c r="N261" s="71"/>
      <c r="O261" s="71"/>
      <c r="P261" s="71"/>
      <c r="Q261" s="71"/>
      <c r="R261" s="71"/>
      <c r="S261" s="71"/>
      <c r="T261" s="72">
        <f t="shared" si="12"/>
        <v>0</v>
      </c>
    </row>
    <row r="262" spans="1:20" x14ac:dyDescent="0.25">
      <c r="A262" s="58">
        <v>30267</v>
      </c>
      <c r="B262" s="58" t="s">
        <v>3144</v>
      </c>
      <c r="C262" s="69" t="s">
        <v>2866</v>
      </c>
      <c r="D262" s="70"/>
      <c r="E262" s="71">
        <f t="shared" si="13"/>
        <v>1</v>
      </c>
      <c r="F262" s="71">
        <v>1</v>
      </c>
      <c r="G262" s="71"/>
      <c r="H262" s="71"/>
      <c r="I262" s="71"/>
      <c r="J262" s="71"/>
      <c r="K262" s="71"/>
      <c r="L262" s="71">
        <v>1</v>
      </c>
      <c r="M262" s="71">
        <f t="shared" si="14"/>
        <v>0</v>
      </c>
      <c r="N262" s="71"/>
      <c r="O262" s="71"/>
      <c r="P262" s="71"/>
      <c r="Q262" s="71"/>
      <c r="R262" s="71"/>
      <c r="S262" s="71"/>
      <c r="T262" s="72">
        <f t="shared" si="12"/>
        <v>0</v>
      </c>
    </row>
    <row r="263" spans="1:20" x14ac:dyDescent="0.25">
      <c r="A263" s="58">
        <v>30268</v>
      </c>
      <c r="B263" s="58" t="s">
        <v>3145</v>
      </c>
      <c r="C263" s="69" t="s">
        <v>2876</v>
      </c>
      <c r="D263" s="70"/>
      <c r="E263" s="71">
        <f t="shared" si="13"/>
        <v>1</v>
      </c>
      <c r="F263" s="71">
        <v>1</v>
      </c>
      <c r="G263" s="71"/>
      <c r="H263" s="71"/>
      <c r="I263" s="71"/>
      <c r="J263" s="71"/>
      <c r="K263" s="71"/>
      <c r="L263" s="71">
        <v>1</v>
      </c>
      <c r="M263" s="71">
        <f t="shared" si="14"/>
        <v>0</v>
      </c>
      <c r="N263" s="71"/>
      <c r="O263" s="71"/>
      <c r="P263" s="71"/>
      <c r="Q263" s="71"/>
      <c r="R263" s="71"/>
      <c r="S263" s="71"/>
      <c r="T263" s="72">
        <f t="shared" si="12"/>
        <v>0</v>
      </c>
    </row>
    <row r="264" spans="1:20" x14ac:dyDescent="0.25">
      <c r="A264" s="59">
        <v>30269</v>
      </c>
      <c r="B264" s="59" t="s">
        <v>3146</v>
      </c>
      <c r="C264" s="64" t="s">
        <v>2865</v>
      </c>
      <c r="D264" s="56"/>
      <c r="E264" s="55">
        <f t="shared" si="13"/>
        <v>4</v>
      </c>
      <c r="F264" s="55">
        <v>1</v>
      </c>
      <c r="G264" s="55">
        <v>1</v>
      </c>
      <c r="H264" s="55">
        <v>1</v>
      </c>
      <c r="I264" s="55">
        <v>1</v>
      </c>
      <c r="J264" s="55"/>
      <c r="K264" s="55"/>
      <c r="L264" s="55">
        <v>0</v>
      </c>
      <c r="M264" s="55">
        <f t="shared" si="14"/>
        <v>4</v>
      </c>
      <c r="N264" s="55"/>
      <c r="O264" s="55"/>
      <c r="P264" s="55"/>
      <c r="Q264" s="55"/>
      <c r="R264" s="55"/>
      <c r="S264" s="55">
        <v>4</v>
      </c>
      <c r="T264" s="57">
        <f t="shared" si="12"/>
        <v>1</v>
      </c>
    </row>
    <row r="265" spans="1:20" x14ac:dyDescent="0.25">
      <c r="A265" s="58">
        <v>30270</v>
      </c>
      <c r="B265" s="58" t="s">
        <v>3147</v>
      </c>
      <c r="C265" s="69" t="s">
        <v>2865</v>
      </c>
      <c r="D265" s="70"/>
      <c r="E265" s="71">
        <f t="shared" si="13"/>
        <v>1</v>
      </c>
      <c r="F265" s="71">
        <v>1</v>
      </c>
      <c r="G265" s="71"/>
      <c r="H265" s="71"/>
      <c r="I265" s="71"/>
      <c r="J265" s="71"/>
      <c r="K265" s="71"/>
      <c r="L265" s="71">
        <v>1</v>
      </c>
      <c r="M265" s="71">
        <f t="shared" si="14"/>
        <v>0</v>
      </c>
      <c r="N265" s="71"/>
      <c r="O265" s="71"/>
      <c r="P265" s="71"/>
      <c r="Q265" s="71"/>
      <c r="R265" s="71"/>
      <c r="S265" s="71"/>
      <c r="T265" s="72">
        <f t="shared" si="12"/>
        <v>0</v>
      </c>
    </row>
    <row r="266" spans="1:20" x14ac:dyDescent="0.25">
      <c r="A266" s="58">
        <v>30271</v>
      </c>
      <c r="B266" s="58" t="s">
        <v>3148</v>
      </c>
      <c r="C266" s="69" t="s">
        <v>2876</v>
      </c>
      <c r="D266" s="70"/>
      <c r="E266" s="71">
        <f t="shared" si="13"/>
        <v>1</v>
      </c>
      <c r="F266" s="71">
        <v>1</v>
      </c>
      <c r="G266" s="71"/>
      <c r="H266" s="71"/>
      <c r="I266" s="71"/>
      <c r="J266" s="71"/>
      <c r="K266" s="71"/>
      <c r="L266" s="71">
        <v>1</v>
      </c>
      <c r="M266" s="71">
        <f t="shared" si="14"/>
        <v>0</v>
      </c>
      <c r="N266" s="71"/>
      <c r="O266" s="71"/>
      <c r="P266" s="71"/>
      <c r="Q266" s="71"/>
      <c r="R266" s="71"/>
      <c r="S266" s="71"/>
      <c r="T266" s="72">
        <f t="shared" si="12"/>
        <v>0</v>
      </c>
    </row>
    <row r="267" spans="1:20" x14ac:dyDescent="0.25">
      <c r="A267" s="58">
        <v>30272</v>
      </c>
      <c r="B267" s="58" t="s">
        <v>3149</v>
      </c>
      <c r="C267" s="69" t="s">
        <v>2878</v>
      </c>
      <c r="D267" s="70"/>
      <c r="E267" s="71">
        <f t="shared" si="13"/>
        <v>1</v>
      </c>
      <c r="F267" s="71">
        <v>1</v>
      </c>
      <c r="G267" s="71"/>
      <c r="H267" s="71"/>
      <c r="I267" s="71"/>
      <c r="J267" s="71"/>
      <c r="K267" s="71"/>
      <c r="L267" s="71">
        <v>1</v>
      </c>
      <c r="M267" s="71">
        <f t="shared" si="14"/>
        <v>0</v>
      </c>
      <c r="N267" s="71"/>
      <c r="O267" s="71"/>
      <c r="P267" s="71"/>
      <c r="Q267" s="71"/>
      <c r="R267" s="71"/>
      <c r="S267" s="71"/>
      <c r="T267" s="72">
        <f t="shared" si="12"/>
        <v>0</v>
      </c>
    </row>
    <row r="268" spans="1:20" x14ac:dyDescent="0.25">
      <c r="A268" s="58">
        <v>30273</v>
      </c>
      <c r="B268" s="58" t="s">
        <v>3150</v>
      </c>
      <c r="C268" s="69" t="s">
        <v>2872</v>
      </c>
      <c r="D268" s="70"/>
      <c r="E268" s="71">
        <f t="shared" si="13"/>
        <v>1</v>
      </c>
      <c r="F268" s="71">
        <v>1</v>
      </c>
      <c r="G268" s="71"/>
      <c r="H268" s="71"/>
      <c r="I268" s="71"/>
      <c r="J268" s="71"/>
      <c r="K268" s="71"/>
      <c r="L268" s="71">
        <v>1</v>
      </c>
      <c r="M268" s="71">
        <f t="shared" si="14"/>
        <v>0</v>
      </c>
      <c r="N268" s="71"/>
      <c r="O268" s="71"/>
      <c r="P268" s="71"/>
      <c r="Q268" s="71"/>
      <c r="R268" s="71"/>
      <c r="S268" s="71"/>
      <c r="T268" s="72">
        <f t="shared" si="12"/>
        <v>0</v>
      </c>
    </row>
    <row r="269" spans="1:20" x14ac:dyDescent="0.25">
      <c r="A269" s="58">
        <v>30274</v>
      </c>
      <c r="B269" s="58" t="s">
        <v>3151</v>
      </c>
      <c r="C269" s="69" t="s">
        <v>2865</v>
      </c>
      <c r="D269" s="70"/>
      <c r="E269" s="71">
        <f t="shared" si="13"/>
        <v>1</v>
      </c>
      <c r="F269" s="71">
        <v>1</v>
      </c>
      <c r="G269" s="71"/>
      <c r="H269" s="71"/>
      <c r="I269" s="71"/>
      <c r="J269" s="71"/>
      <c r="K269" s="71"/>
      <c r="L269" s="71">
        <v>1</v>
      </c>
      <c r="M269" s="71">
        <f t="shared" si="14"/>
        <v>0</v>
      </c>
      <c r="N269" s="71"/>
      <c r="O269" s="71"/>
      <c r="P269" s="71"/>
      <c r="Q269" s="71"/>
      <c r="R269" s="71"/>
      <c r="S269" s="71"/>
      <c r="T269" s="72">
        <f t="shared" si="12"/>
        <v>0</v>
      </c>
    </row>
    <row r="270" spans="1:20" x14ac:dyDescent="0.25">
      <c r="A270" s="58">
        <v>30275</v>
      </c>
      <c r="B270" s="58" t="s">
        <v>3152</v>
      </c>
      <c r="C270" s="69" t="s">
        <v>2865</v>
      </c>
      <c r="D270" s="92" t="s">
        <v>2942</v>
      </c>
      <c r="E270" s="71">
        <f t="shared" si="13"/>
        <v>1</v>
      </c>
      <c r="F270" s="71">
        <v>1</v>
      </c>
      <c r="G270" s="71"/>
      <c r="H270" s="71"/>
      <c r="I270" s="71"/>
      <c r="J270" s="71"/>
      <c r="K270" s="71"/>
      <c r="L270" s="71">
        <v>1</v>
      </c>
      <c r="M270" s="71">
        <f t="shared" si="14"/>
        <v>0</v>
      </c>
      <c r="N270" s="71"/>
      <c r="O270" s="71"/>
      <c r="P270" s="71"/>
      <c r="Q270" s="71"/>
      <c r="R270" s="71"/>
      <c r="S270" s="71"/>
      <c r="T270" s="72">
        <f t="shared" si="12"/>
        <v>0</v>
      </c>
    </row>
    <row r="271" spans="1:20" x14ac:dyDescent="0.25">
      <c r="A271" s="59">
        <v>30276</v>
      </c>
      <c r="B271" s="59" t="s">
        <v>3153</v>
      </c>
      <c r="C271" s="64" t="s">
        <v>2867</v>
      </c>
      <c r="D271" s="54" t="s">
        <v>2868</v>
      </c>
      <c r="E271" s="55">
        <f t="shared" si="13"/>
        <v>2</v>
      </c>
      <c r="F271" s="55">
        <v>1</v>
      </c>
      <c r="G271" s="56">
        <v>1</v>
      </c>
      <c r="H271" s="56"/>
      <c r="I271" s="56"/>
      <c r="J271" s="56"/>
      <c r="K271" s="56"/>
      <c r="L271" s="56">
        <v>0</v>
      </c>
      <c r="M271" s="55">
        <f t="shared" si="14"/>
        <v>2</v>
      </c>
      <c r="N271" s="56"/>
      <c r="O271" s="56"/>
      <c r="P271" s="56"/>
      <c r="Q271" s="56">
        <v>2</v>
      </c>
      <c r="R271" s="56"/>
      <c r="S271" s="56"/>
      <c r="T271" s="57">
        <f t="shared" si="12"/>
        <v>1</v>
      </c>
    </row>
    <row r="272" spans="1:20" x14ac:dyDescent="0.25">
      <c r="A272" s="58">
        <v>30277</v>
      </c>
      <c r="B272" s="58" t="s">
        <v>3154</v>
      </c>
      <c r="C272" s="69" t="s">
        <v>2876</v>
      </c>
      <c r="D272" s="70"/>
      <c r="E272" s="71">
        <f t="shared" si="13"/>
        <v>1</v>
      </c>
      <c r="F272" s="71">
        <v>1</v>
      </c>
      <c r="G272" s="71"/>
      <c r="H272" s="71"/>
      <c r="I272" s="71"/>
      <c r="J272" s="71"/>
      <c r="K272" s="71"/>
      <c r="L272" s="71">
        <v>1</v>
      </c>
      <c r="M272" s="71">
        <f t="shared" si="14"/>
        <v>0</v>
      </c>
      <c r="N272" s="71"/>
      <c r="O272" s="71"/>
      <c r="P272" s="71"/>
      <c r="Q272" s="71"/>
      <c r="R272" s="71"/>
      <c r="S272" s="71"/>
      <c r="T272" s="72">
        <f t="shared" si="12"/>
        <v>0</v>
      </c>
    </row>
    <row r="273" spans="1:20" x14ac:dyDescent="0.25">
      <c r="A273" s="58">
        <v>30278</v>
      </c>
      <c r="B273" s="58" t="s">
        <v>3155</v>
      </c>
      <c r="C273" s="69" t="s">
        <v>2883</v>
      </c>
      <c r="D273" s="70"/>
      <c r="E273" s="71">
        <f t="shared" si="13"/>
        <v>1</v>
      </c>
      <c r="F273" s="71">
        <v>1</v>
      </c>
      <c r="G273" s="71"/>
      <c r="H273" s="71"/>
      <c r="I273" s="71"/>
      <c r="J273" s="71"/>
      <c r="K273" s="71"/>
      <c r="L273" s="71">
        <v>1</v>
      </c>
      <c r="M273" s="71">
        <f t="shared" si="14"/>
        <v>0</v>
      </c>
      <c r="N273" s="71"/>
      <c r="O273" s="71"/>
      <c r="P273" s="71"/>
      <c r="Q273" s="71"/>
      <c r="R273" s="71"/>
      <c r="S273" s="71"/>
      <c r="T273" s="72">
        <f t="shared" si="12"/>
        <v>0</v>
      </c>
    </row>
    <row r="274" spans="1:20" x14ac:dyDescent="0.25">
      <c r="A274" s="58">
        <v>30279</v>
      </c>
      <c r="B274" s="58" t="s">
        <v>3156</v>
      </c>
      <c r="C274" s="69" t="s">
        <v>2876</v>
      </c>
      <c r="D274" s="70"/>
      <c r="E274" s="71">
        <f t="shared" si="13"/>
        <v>1</v>
      </c>
      <c r="F274" s="71">
        <v>1</v>
      </c>
      <c r="G274" s="71"/>
      <c r="H274" s="71"/>
      <c r="I274" s="71"/>
      <c r="J274" s="71"/>
      <c r="K274" s="71"/>
      <c r="L274" s="71">
        <v>1</v>
      </c>
      <c r="M274" s="71">
        <f t="shared" si="14"/>
        <v>0</v>
      </c>
      <c r="N274" s="71"/>
      <c r="O274" s="71"/>
      <c r="P274" s="71"/>
      <c r="Q274" s="71"/>
      <c r="R274" s="71"/>
      <c r="S274" s="71"/>
      <c r="T274" s="72">
        <f t="shared" si="12"/>
        <v>0</v>
      </c>
    </row>
    <row r="275" spans="1:20" x14ac:dyDescent="0.25">
      <c r="A275" s="59">
        <v>30280</v>
      </c>
      <c r="B275" s="59" t="s">
        <v>3157</v>
      </c>
      <c r="C275" s="64" t="s">
        <v>2878</v>
      </c>
      <c r="D275" s="56"/>
      <c r="E275" s="55">
        <f t="shared" si="13"/>
        <v>1</v>
      </c>
      <c r="F275" s="55">
        <v>1</v>
      </c>
      <c r="G275" s="55"/>
      <c r="H275" s="55"/>
      <c r="I275" s="55"/>
      <c r="J275" s="55"/>
      <c r="K275" s="55"/>
      <c r="L275" s="55">
        <v>0</v>
      </c>
      <c r="M275" s="55">
        <f t="shared" si="14"/>
        <v>1</v>
      </c>
      <c r="N275" s="55"/>
      <c r="O275" s="55"/>
      <c r="P275" s="55"/>
      <c r="Q275" s="55"/>
      <c r="R275" s="55"/>
      <c r="S275" s="55">
        <v>1</v>
      </c>
      <c r="T275" s="57">
        <f t="shared" si="12"/>
        <v>1</v>
      </c>
    </row>
    <row r="276" spans="1:20" x14ac:dyDescent="0.25">
      <c r="A276" s="58">
        <v>30281</v>
      </c>
      <c r="B276" s="58" t="s">
        <v>3158</v>
      </c>
      <c r="C276" s="69" t="s">
        <v>2865</v>
      </c>
      <c r="D276" s="70"/>
      <c r="E276" s="71">
        <f t="shared" si="13"/>
        <v>2</v>
      </c>
      <c r="F276" s="71">
        <v>1</v>
      </c>
      <c r="G276" s="71"/>
      <c r="H276" s="71">
        <v>1</v>
      </c>
      <c r="I276" s="71"/>
      <c r="J276" s="71"/>
      <c r="K276" s="71"/>
      <c r="L276" s="71">
        <v>2</v>
      </c>
      <c r="M276" s="71">
        <f t="shared" si="14"/>
        <v>0</v>
      </c>
      <c r="N276" s="71"/>
      <c r="O276" s="71"/>
      <c r="P276" s="71"/>
      <c r="Q276" s="71"/>
      <c r="R276" s="71"/>
      <c r="S276" s="71"/>
      <c r="T276" s="72">
        <f t="shared" si="12"/>
        <v>0</v>
      </c>
    </row>
    <row r="277" spans="1:20" x14ac:dyDescent="0.25">
      <c r="A277" s="58">
        <v>30282</v>
      </c>
      <c r="B277" s="58" t="s">
        <v>3159</v>
      </c>
      <c r="C277" s="69" t="s">
        <v>2876</v>
      </c>
      <c r="D277" s="70"/>
      <c r="E277" s="71">
        <f t="shared" si="13"/>
        <v>1</v>
      </c>
      <c r="F277" s="71">
        <v>1</v>
      </c>
      <c r="G277" s="71"/>
      <c r="H277" s="71"/>
      <c r="I277" s="71"/>
      <c r="J277" s="71"/>
      <c r="K277" s="71"/>
      <c r="L277" s="71">
        <v>1</v>
      </c>
      <c r="M277" s="71">
        <f t="shared" si="14"/>
        <v>0</v>
      </c>
      <c r="N277" s="71"/>
      <c r="O277" s="71"/>
      <c r="P277" s="71"/>
      <c r="Q277" s="71"/>
      <c r="R277" s="71"/>
      <c r="S277" s="71"/>
      <c r="T277" s="72">
        <f t="shared" si="12"/>
        <v>0</v>
      </c>
    </row>
    <row r="278" spans="1:20" x14ac:dyDescent="0.25">
      <c r="A278" s="58">
        <v>30283</v>
      </c>
      <c r="B278" s="58" t="s">
        <v>3160</v>
      </c>
      <c r="C278" s="69" t="s">
        <v>2878</v>
      </c>
      <c r="D278" s="70"/>
      <c r="E278" s="71">
        <f t="shared" si="13"/>
        <v>1</v>
      </c>
      <c r="F278" s="71">
        <v>1</v>
      </c>
      <c r="G278" s="71"/>
      <c r="H278" s="71"/>
      <c r="I278" s="71"/>
      <c r="J278" s="71"/>
      <c r="K278" s="71"/>
      <c r="L278" s="71">
        <v>1</v>
      </c>
      <c r="M278" s="71">
        <f t="shared" si="14"/>
        <v>0</v>
      </c>
      <c r="N278" s="71"/>
      <c r="O278" s="71"/>
      <c r="P278" s="71"/>
      <c r="Q278" s="71"/>
      <c r="R278" s="71"/>
      <c r="S278" s="71"/>
      <c r="T278" s="72">
        <f t="shared" si="12"/>
        <v>0</v>
      </c>
    </row>
    <row r="279" spans="1:20" x14ac:dyDescent="0.25">
      <c r="A279" s="58">
        <v>30284</v>
      </c>
      <c r="B279" s="58" t="s">
        <v>3161</v>
      </c>
      <c r="C279" s="69" t="s">
        <v>2865</v>
      </c>
      <c r="D279" s="70"/>
      <c r="E279" s="71">
        <f t="shared" si="13"/>
        <v>2</v>
      </c>
      <c r="F279" s="71">
        <v>1</v>
      </c>
      <c r="G279" s="71"/>
      <c r="H279" s="71">
        <v>1</v>
      </c>
      <c r="I279" s="71"/>
      <c r="J279" s="71"/>
      <c r="K279" s="71"/>
      <c r="L279" s="71">
        <v>2</v>
      </c>
      <c r="M279" s="71">
        <f t="shared" si="14"/>
        <v>0</v>
      </c>
      <c r="N279" s="71"/>
      <c r="O279" s="71"/>
      <c r="P279" s="71"/>
      <c r="Q279" s="71"/>
      <c r="R279" s="71"/>
      <c r="S279" s="71"/>
      <c r="T279" s="72">
        <f t="shared" si="12"/>
        <v>0</v>
      </c>
    </row>
    <row r="280" spans="1:20" x14ac:dyDescent="0.25">
      <c r="A280" s="58">
        <v>30285</v>
      </c>
      <c r="B280" s="58" t="s">
        <v>3162</v>
      </c>
      <c r="C280" s="69" t="s">
        <v>2865</v>
      </c>
      <c r="D280" s="70"/>
      <c r="E280" s="71">
        <f t="shared" si="13"/>
        <v>1</v>
      </c>
      <c r="F280" s="71">
        <v>1</v>
      </c>
      <c r="G280" s="71"/>
      <c r="H280" s="71"/>
      <c r="I280" s="71"/>
      <c r="J280" s="71"/>
      <c r="K280" s="71"/>
      <c r="L280" s="71">
        <v>1</v>
      </c>
      <c r="M280" s="71">
        <f t="shared" si="14"/>
        <v>0</v>
      </c>
      <c r="N280" s="71"/>
      <c r="O280" s="71"/>
      <c r="P280" s="71"/>
      <c r="Q280" s="71"/>
      <c r="R280" s="71"/>
      <c r="S280" s="71"/>
      <c r="T280" s="72">
        <f t="shared" si="12"/>
        <v>0</v>
      </c>
    </row>
    <row r="281" spans="1:20" x14ac:dyDescent="0.25">
      <c r="A281" s="58">
        <v>30286</v>
      </c>
      <c r="B281" s="58" t="s">
        <v>3163</v>
      </c>
      <c r="C281" s="69" t="s">
        <v>2865</v>
      </c>
      <c r="D281" s="70"/>
      <c r="E281" s="71">
        <f t="shared" si="13"/>
        <v>1</v>
      </c>
      <c r="F281" s="71">
        <v>1</v>
      </c>
      <c r="G281" s="71"/>
      <c r="H281" s="71"/>
      <c r="I281" s="71"/>
      <c r="J281" s="71"/>
      <c r="K281" s="71"/>
      <c r="L281" s="71">
        <v>1</v>
      </c>
      <c r="M281" s="71">
        <f t="shared" si="14"/>
        <v>0</v>
      </c>
      <c r="N281" s="71"/>
      <c r="O281" s="71"/>
      <c r="P281" s="71"/>
      <c r="Q281" s="71"/>
      <c r="R281" s="71"/>
      <c r="S281" s="71"/>
      <c r="T281" s="72">
        <f t="shared" si="12"/>
        <v>0</v>
      </c>
    </row>
    <row r="282" spans="1:20" x14ac:dyDescent="0.25">
      <c r="A282" s="58">
        <v>30287</v>
      </c>
      <c r="B282" s="58" t="s">
        <v>3164</v>
      </c>
      <c r="C282" s="69" t="s">
        <v>2876</v>
      </c>
      <c r="D282" s="70" t="s">
        <v>2958</v>
      </c>
      <c r="E282" s="71">
        <f t="shared" si="13"/>
        <v>1</v>
      </c>
      <c r="F282" s="71">
        <v>1</v>
      </c>
      <c r="G282" s="71"/>
      <c r="H282" s="71"/>
      <c r="I282" s="71"/>
      <c r="J282" s="71"/>
      <c r="K282" s="71"/>
      <c r="L282" s="71">
        <v>1</v>
      </c>
      <c r="M282" s="71">
        <f t="shared" si="14"/>
        <v>0</v>
      </c>
      <c r="N282" s="71"/>
      <c r="O282" s="71"/>
      <c r="P282" s="71"/>
      <c r="Q282" s="71"/>
      <c r="R282" s="71"/>
      <c r="S282" s="71"/>
      <c r="T282" s="72">
        <f t="shared" si="12"/>
        <v>0</v>
      </c>
    </row>
    <row r="283" spans="1:20" x14ac:dyDescent="0.25">
      <c r="A283" s="58">
        <v>30288</v>
      </c>
      <c r="B283" s="58" t="s">
        <v>3165</v>
      </c>
      <c r="C283" s="69" t="s">
        <v>2876</v>
      </c>
      <c r="D283" s="70"/>
      <c r="E283" s="71">
        <f t="shared" si="13"/>
        <v>1</v>
      </c>
      <c r="F283" s="71">
        <v>1</v>
      </c>
      <c r="G283" s="71"/>
      <c r="H283" s="71"/>
      <c r="I283" s="71"/>
      <c r="J283" s="71"/>
      <c r="K283" s="71"/>
      <c r="L283" s="71">
        <v>1</v>
      </c>
      <c r="M283" s="71">
        <f t="shared" si="14"/>
        <v>0</v>
      </c>
      <c r="N283" s="71"/>
      <c r="O283" s="71"/>
      <c r="P283" s="71"/>
      <c r="Q283" s="71"/>
      <c r="R283" s="71"/>
      <c r="S283" s="71"/>
      <c r="T283" s="72">
        <f t="shared" si="12"/>
        <v>0</v>
      </c>
    </row>
    <row r="284" spans="1:20" x14ac:dyDescent="0.25">
      <c r="A284" s="58">
        <v>30289</v>
      </c>
      <c r="B284" s="58" t="s">
        <v>3166</v>
      </c>
      <c r="C284" s="69" t="s">
        <v>2866</v>
      </c>
      <c r="D284" s="70"/>
      <c r="E284" s="71">
        <f t="shared" si="13"/>
        <v>1</v>
      </c>
      <c r="F284" s="71">
        <v>1</v>
      </c>
      <c r="G284" s="71"/>
      <c r="H284" s="71"/>
      <c r="I284" s="71"/>
      <c r="J284" s="71"/>
      <c r="K284" s="71"/>
      <c r="L284" s="71">
        <v>1</v>
      </c>
      <c r="M284" s="71">
        <f t="shared" si="14"/>
        <v>0</v>
      </c>
      <c r="N284" s="71"/>
      <c r="O284" s="71"/>
      <c r="P284" s="71"/>
      <c r="Q284" s="71"/>
      <c r="R284" s="71"/>
      <c r="S284" s="71"/>
      <c r="T284" s="72">
        <f t="shared" si="12"/>
        <v>0</v>
      </c>
    </row>
    <row r="285" spans="1:20" x14ac:dyDescent="0.25">
      <c r="A285" s="58">
        <v>30291</v>
      </c>
      <c r="B285" s="58" t="s">
        <v>3167</v>
      </c>
      <c r="C285" s="69" t="s">
        <v>2865</v>
      </c>
      <c r="D285" s="70"/>
      <c r="E285" s="71">
        <f t="shared" si="13"/>
        <v>1</v>
      </c>
      <c r="F285" s="71">
        <v>1</v>
      </c>
      <c r="G285" s="71"/>
      <c r="H285" s="71"/>
      <c r="I285" s="71"/>
      <c r="J285" s="71"/>
      <c r="K285" s="71"/>
      <c r="L285" s="71">
        <v>1</v>
      </c>
      <c r="M285" s="71">
        <f t="shared" si="14"/>
        <v>0</v>
      </c>
      <c r="N285" s="71"/>
      <c r="O285" s="71"/>
      <c r="P285" s="71"/>
      <c r="Q285" s="71"/>
      <c r="R285" s="71"/>
      <c r="S285" s="71"/>
      <c r="T285" s="72">
        <f t="shared" si="12"/>
        <v>0</v>
      </c>
    </row>
    <row r="286" spans="1:20" x14ac:dyDescent="0.25">
      <c r="A286" s="58">
        <v>30355</v>
      </c>
      <c r="B286" s="58" t="s">
        <v>3168</v>
      </c>
      <c r="C286" s="69" t="s">
        <v>2876</v>
      </c>
      <c r="D286" s="70"/>
      <c r="E286" s="71">
        <f t="shared" si="13"/>
        <v>1</v>
      </c>
      <c r="F286" s="71">
        <v>1</v>
      </c>
      <c r="G286" s="71"/>
      <c r="H286" s="71"/>
      <c r="I286" s="71"/>
      <c r="J286" s="71"/>
      <c r="K286" s="71"/>
      <c r="L286" s="71">
        <v>1</v>
      </c>
      <c r="M286" s="71">
        <f t="shared" si="14"/>
        <v>0</v>
      </c>
      <c r="N286" s="71"/>
      <c r="O286" s="71"/>
      <c r="P286" s="71"/>
      <c r="Q286" s="71"/>
      <c r="R286" s="71"/>
      <c r="S286" s="71"/>
      <c r="T286" s="72">
        <f t="shared" si="12"/>
        <v>0</v>
      </c>
    </row>
    <row r="287" spans="1:20" x14ac:dyDescent="0.25">
      <c r="A287" s="59">
        <v>30290</v>
      </c>
      <c r="B287" s="59" t="s">
        <v>3169</v>
      </c>
      <c r="C287" s="64" t="s">
        <v>2872</v>
      </c>
      <c r="D287" s="56"/>
      <c r="E287" s="55">
        <f t="shared" si="13"/>
        <v>1</v>
      </c>
      <c r="F287" s="55">
        <v>1</v>
      </c>
      <c r="G287" s="55"/>
      <c r="H287" s="55"/>
      <c r="I287" s="55"/>
      <c r="J287" s="55"/>
      <c r="K287" s="55"/>
      <c r="L287" s="55">
        <v>0</v>
      </c>
      <c r="M287" s="55">
        <f t="shared" si="14"/>
        <v>1</v>
      </c>
      <c r="N287" s="55"/>
      <c r="O287" s="55"/>
      <c r="P287" s="55"/>
      <c r="Q287" s="55"/>
      <c r="R287" s="55"/>
      <c r="S287" s="55">
        <v>1</v>
      </c>
      <c r="T287" s="57">
        <f t="shared" si="12"/>
        <v>1</v>
      </c>
    </row>
    <row r="288" spans="1:20" x14ac:dyDescent="0.25">
      <c r="A288" s="58">
        <v>30292</v>
      </c>
      <c r="B288" s="58" t="s">
        <v>3170</v>
      </c>
      <c r="C288" s="69" t="s">
        <v>2876</v>
      </c>
      <c r="D288" s="70"/>
      <c r="E288" s="71">
        <f t="shared" si="13"/>
        <v>1</v>
      </c>
      <c r="F288" s="71">
        <v>1</v>
      </c>
      <c r="G288" s="71"/>
      <c r="H288" s="71"/>
      <c r="I288" s="71"/>
      <c r="J288" s="71"/>
      <c r="K288" s="71"/>
      <c r="L288" s="71">
        <v>1</v>
      </c>
      <c r="M288" s="71">
        <f t="shared" si="14"/>
        <v>0</v>
      </c>
      <c r="N288" s="71"/>
      <c r="O288" s="71"/>
      <c r="P288" s="71"/>
      <c r="Q288" s="71"/>
      <c r="R288" s="71"/>
      <c r="S288" s="71"/>
      <c r="T288" s="72">
        <f t="shared" si="12"/>
        <v>0</v>
      </c>
    </row>
    <row r="289" spans="1:20" x14ac:dyDescent="0.25">
      <c r="A289" s="58">
        <v>30293</v>
      </c>
      <c r="B289" s="58" t="s">
        <v>3171</v>
      </c>
      <c r="C289" s="69" t="s">
        <v>2876</v>
      </c>
      <c r="D289" s="70"/>
      <c r="E289" s="71">
        <f t="shared" si="13"/>
        <v>1</v>
      </c>
      <c r="F289" s="71">
        <v>1</v>
      </c>
      <c r="G289" s="71"/>
      <c r="H289" s="71"/>
      <c r="I289" s="71"/>
      <c r="J289" s="71"/>
      <c r="K289" s="71"/>
      <c r="L289" s="71">
        <v>1</v>
      </c>
      <c r="M289" s="71">
        <f t="shared" si="14"/>
        <v>0</v>
      </c>
      <c r="N289" s="71"/>
      <c r="O289" s="71"/>
      <c r="P289" s="71"/>
      <c r="Q289" s="71"/>
      <c r="R289" s="71"/>
      <c r="S289" s="71"/>
      <c r="T289" s="72">
        <f t="shared" si="12"/>
        <v>0</v>
      </c>
    </row>
    <row r="290" spans="1:20" x14ac:dyDescent="0.25">
      <c r="A290" s="58">
        <v>30294</v>
      </c>
      <c r="B290" s="58" t="s">
        <v>3172</v>
      </c>
      <c r="C290" s="69" t="s">
        <v>2865</v>
      </c>
      <c r="D290" s="70"/>
      <c r="E290" s="71">
        <f t="shared" si="13"/>
        <v>1</v>
      </c>
      <c r="F290" s="71">
        <v>1</v>
      </c>
      <c r="G290" s="70"/>
      <c r="H290" s="70"/>
      <c r="I290" s="70"/>
      <c r="J290" s="70"/>
      <c r="K290" s="70"/>
      <c r="L290" s="70">
        <v>1</v>
      </c>
      <c r="M290" s="71">
        <f t="shared" si="14"/>
        <v>0</v>
      </c>
      <c r="N290" s="70"/>
      <c r="O290" s="70"/>
      <c r="P290" s="70"/>
      <c r="Q290" s="70"/>
      <c r="R290" s="70"/>
      <c r="S290" s="70"/>
      <c r="T290" s="72">
        <f t="shared" si="12"/>
        <v>0</v>
      </c>
    </row>
    <row r="291" spans="1:20" x14ac:dyDescent="0.25">
      <c r="A291" s="58">
        <v>30295</v>
      </c>
      <c r="B291" s="58" t="s">
        <v>3173</v>
      </c>
      <c r="C291" s="69" t="s">
        <v>2865</v>
      </c>
      <c r="D291" s="70"/>
      <c r="E291" s="71">
        <f t="shared" si="13"/>
        <v>2</v>
      </c>
      <c r="F291" s="71">
        <v>1</v>
      </c>
      <c r="G291" s="70">
        <v>1</v>
      </c>
      <c r="H291" s="70"/>
      <c r="I291" s="70"/>
      <c r="J291" s="70"/>
      <c r="K291" s="70"/>
      <c r="L291" s="70">
        <v>2</v>
      </c>
      <c r="M291" s="71">
        <f t="shared" si="14"/>
        <v>0</v>
      </c>
      <c r="N291" s="70"/>
      <c r="O291" s="70"/>
      <c r="P291" s="70"/>
      <c r="Q291" s="70"/>
      <c r="R291" s="70"/>
      <c r="S291" s="70"/>
      <c r="T291" s="72">
        <f t="shared" si="12"/>
        <v>0</v>
      </c>
    </row>
    <row r="292" spans="1:20" x14ac:dyDescent="0.25">
      <c r="A292" s="58">
        <v>30296</v>
      </c>
      <c r="B292" s="58" t="s">
        <v>3174</v>
      </c>
      <c r="C292" s="69" t="s">
        <v>2878</v>
      </c>
      <c r="D292" s="70" t="s">
        <v>3175</v>
      </c>
      <c r="E292" s="71">
        <f t="shared" si="13"/>
        <v>1</v>
      </c>
      <c r="F292" s="71">
        <v>1</v>
      </c>
      <c r="G292" s="71"/>
      <c r="H292" s="71"/>
      <c r="I292" s="71"/>
      <c r="J292" s="71"/>
      <c r="K292" s="71"/>
      <c r="L292" s="71">
        <v>1</v>
      </c>
      <c r="M292" s="71">
        <f t="shared" si="14"/>
        <v>0</v>
      </c>
      <c r="N292" s="71"/>
      <c r="O292" s="71"/>
      <c r="P292" s="71"/>
      <c r="Q292" s="71"/>
      <c r="R292" s="71"/>
      <c r="S292" s="71"/>
      <c r="T292" s="72">
        <f t="shared" si="12"/>
        <v>0</v>
      </c>
    </row>
    <row r="293" spans="1:20" x14ac:dyDescent="0.25">
      <c r="A293" s="58">
        <v>30297</v>
      </c>
      <c r="B293" s="58" t="s">
        <v>3176</v>
      </c>
      <c r="C293" s="69" t="s">
        <v>2985</v>
      </c>
      <c r="D293" s="70"/>
      <c r="E293" s="71">
        <f t="shared" si="13"/>
        <v>2</v>
      </c>
      <c r="F293" s="71">
        <v>1</v>
      </c>
      <c r="G293" s="71"/>
      <c r="H293" s="71"/>
      <c r="I293" s="71">
        <v>1</v>
      </c>
      <c r="J293" s="71"/>
      <c r="K293" s="71"/>
      <c r="L293" s="71">
        <v>2</v>
      </c>
      <c r="M293" s="71">
        <f t="shared" si="14"/>
        <v>0</v>
      </c>
      <c r="N293" s="71"/>
      <c r="O293" s="71"/>
      <c r="P293" s="71"/>
      <c r="Q293" s="71"/>
      <c r="R293" s="71"/>
      <c r="S293" s="71"/>
      <c r="T293" s="72">
        <f t="shared" si="12"/>
        <v>0</v>
      </c>
    </row>
    <row r="294" spans="1:20" x14ac:dyDescent="0.25">
      <c r="A294" s="59">
        <v>30298</v>
      </c>
      <c r="B294" s="59" t="s">
        <v>3177</v>
      </c>
      <c r="C294" s="64" t="s">
        <v>2865</v>
      </c>
      <c r="D294" s="56"/>
      <c r="E294" s="55">
        <f t="shared" si="13"/>
        <v>1</v>
      </c>
      <c r="F294" s="55">
        <v>1</v>
      </c>
      <c r="G294" s="55"/>
      <c r="H294" s="55"/>
      <c r="I294" s="55"/>
      <c r="J294" s="55"/>
      <c r="K294" s="55"/>
      <c r="L294" s="55">
        <v>0</v>
      </c>
      <c r="M294" s="55">
        <f t="shared" si="14"/>
        <v>1</v>
      </c>
      <c r="N294" s="55"/>
      <c r="O294" s="55"/>
      <c r="P294" s="55"/>
      <c r="Q294" s="55"/>
      <c r="R294" s="55"/>
      <c r="S294" s="55">
        <v>1</v>
      </c>
      <c r="T294" s="57">
        <f t="shared" si="12"/>
        <v>1</v>
      </c>
    </row>
    <row r="295" spans="1:20" x14ac:dyDescent="0.25">
      <c r="A295" s="58">
        <v>30299</v>
      </c>
      <c r="B295" s="58" t="s">
        <v>3178</v>
      </c>
      <c r="C295" s="69" t="s">
        <v>2865</v>
      </c>
      <c r="D295" s="70"/>
      <c r="E295" s="71">
        <f t="shared" si="13"/>
        <v>1</v>
      </c>
      <c r="F295" s="71">
        <v>1</v>
      </c>
      <c r="G295" s="71"/>
      <c r="H295" s="71"/>
      <c r="I295" s="71"/>
      <c r="J295" s="71"/>
      <c r="K295" s="71"/>
      <c r="L295" s="71">
        <v>1</v>
      </c>
      <c r="M295" s="71">
        <f t="shared" si="14"/>
        <v>0</v>
      </c>
      <c r="N295" s="71"/>
      <c r="O295" s="71"/>
      <c r="P295" s="71"/>
      <c r="Q295" s="71"/>
      <c r="R295" s="71"/>
      <c r="S295" s="71"/>
      <c r="T295" s="72">
        <f t="shared" si="12"/>
        <v>0</v>
      </c>
    </row>
    <row r="296" spans="1:20" x14ac:dyDescent="0.25">
      <c r="A296" s="58">
        <v>30300</v>
      </c>
      <c r="B296" s="58" t="s">
        <v>3179</v>
      </c>
      <c r="C296" s="69" t="s">
        <v>2866</v>
      </c>
      <c r="D296" s="70"/>
      <c r="E296" s="71">
        <f t="shared" si="13"/>
        <v>1</v>
      </c>
      <c r="F296" s="71">
        <v>1</v>
      </c>
      <c r="G296" s="71"/>
      <c r="H296" s="71"/>
      <c r="I296" s="71"/>
      <c r="J296" s="71"/>
      <c r="K296" s="71"/>
      <c r="L296" s="71">
        <v>1</v>
      </c>
      <c r="M296" s="71">
        <f t="shared" si="14"/>
        <v>0</v>
      </c>
      <c r="N296" s="71"/>
      <c r="O296" s="71"/>
      <c r="P296" s="71"/>
      <c r="Q296" s="71"/>
      <c r="R296" s="71"/>
      <c r="S296" s="71"/>
      <c r="T296" s="72">
        <f t="shared" si="12"/>
        <v>0</v>
      </c>
    </row>
    <row r="297" spans="1:20" x14ac:dyDescent="0.25">
      <c r="A297" s="58">
        <v>30303</v>
      </c>
      <c r="B297" s="58" t="s">
        <v>3180</v>
      </c>
      <c r="C297" s="69" t="s">
        <v>2876</v>
      </c>
      <c r="D297" s="70"/>
      <c r="E297" s="71">
        <f t="shared" si="13"/>
        <v>1</v>
      </c>
      <c r="F297" s="71">
        <v>1</v>
      </c>
      <c r="G297" s="71"/>
      <c r="H297" s="71"/>
      <c r="I297" s="71"/>
      <c r="J297" s="71"/>
      <c r="K297" s="71"/>
      <c r="L297" s="71">
        <v>1</v>
      </c>
      <c r="M297" s="71">
        <f t="shared" si="14"/>
        <v>0</v>
      </c>
      <c r="N297" s="71"/>
      <c r="O297" s="71"/>
      <c r="P297" s="71"/>
      <c r="Q297" s="71"/>
      <c r="R297" s="71"/>
      <c r="S297" s="71"/>
      <c r="T297" s="72">
        <f t="shared" si="12"/>
        <v>0</v>
      </c>
    </row>
    <row r="298" spans="1:20" x14ac:dyDescent="0.25">
      <c r="A298" s="58">
        <v>30301</v>
      </c>
      <c r="B298" s="58" t="s">
        <v>3181</v>
      </c>
      <c r="C298" s="69" t="s">
        <v>2865</v>
      </c>
      <c r="D298" s="70"/>
      <c r="E298" s="71">
        <f t="shared" si="13"/>
        <v>1</v>
      </c>
      <c r="F298" s="71">
        <v>1</v>
      </c>
      <c r="G298" s="71"/>
      <c r="H298" s="71"/>
      <c r="I298" s="71"/>
      <c r="J298" s="71"/>
      <c r="K298" s="71"/>
      <c r="L298" s="71">
        <v>1</v>
      </c>
      <c r="M298" s="71">
        <f t="shared" si="14"/>
        <v>0</v>
      </c>
      <c r="N298" s="71"/>
      <c r="O298" s="71"/>
      <c r="P298" s="71"/>
      <c r="Q298" s="71"/>
      <c r="R298" s="71"/>
      <c r="S298" s="71"/>
      <c r="T298" s="72">
        <f t="shared" si="12"/>
        <v>0</v>
      </c>
    </row>
    <row r="299" spans="1:20" x14ac:dyDescent="0.25">
      <c r="A299" s="58">
        <v>30302</v>
      </c>
      <c r="B299" s="58" t="s">
        <v>3182</v>
      </c>
      <c r="C299" s="69" t="s">
        <v>2876</v>
      </c>
      <c r="D299" s="70"/>
      <c r="E299" s="71">
        <f t="shared" si="13"/>
        <v>1</v>
      </c>
      <c r="F299" s="71">
        <v>1</v>
      </c>
      <c r="G299" s="71"/>
      <c r="H299" s="71"/>
      <c r="I299" s="71"/>
      <c r="J299" s="71"/>
      <c r="K299" s="71"/>
      <c r="L299" s="71">
        <v>1</v>
      </c>
      <c r="M299" s="71">
        <f t="shared" si="14"/>
        <v>0</v>
      </c>
      <c r="N299" s="71"/>
      <c r="O299" s="71"/>
      <c r="P299" s="71"/>
      <c r="Q299" s="71"/>
      <c r="R299" s="71"/>
      <c r="S299" s="71"/>
      <c r="T299" s="72">
        <f t="shared" si="12"/>
        <v>0</v>
      </c>
    </row>
    <row r="300" spans="1:20" x14ac:dyDescent="0.25">
      <c r="A300" s="58">
        <v>30228</v>
      </c>
      <c r="B300" s="58" t="s">
        <v>3183</v>
      </c>
      <c r="C300" s="69" t="s">
        <v>2865</v>
      </c>
      <c r="D300" s="70"/>
      <c r="E300" s="71">
        <f t="shared" si="13"/>
        <v>1</v>
      </c>
      <c r="F300" s="71">
        <v>1</v>
      </c>
      <c r="G300" s="71"/>
      <c r="H300" s="71"/>
      <c r="I300" s="71"/>
      <c r="J300" s="71"/>
      <c r="K300" s="71"/>
      <c r="L300" s="71">
        <v>1</v>
      </c>
      <c r="M300" s="71">
        <f t="shared" si="14"/>
        <v>0</v>
      </c>
      <c r="N300" s="71"/>
      <c r="O300" s="71"/>
      <c r="P300" s="71"/>
      <c r="Q300" s="71"/>
      <c r="R300" s="71"/>
      <c r="S300" s="71"/>
      <c r="T300" s="72">
        <f t="shared" si="12"/>
        <v>0</v>
      </c>
    </row>
    <row r="301" spans="1:20" x14ac:dyDescent="0.25">
      <c r="A301" s="58">
        <v>30239</v>
      </c>
      <c r="B301" s="58" t="s">
        <v>3184</v>
      </c>
      <c r="C301" s="69" t="s">
        <v>2865</v>
      </c>
      <c r="D301" s="70"/>
      <c r="E301" s="71">
        <f t="shared" si="13"/>
        <v>1</v>
      </c>
      <c r="F301" s="71">
        <v>1</v>
      </c>
      <c r="G301" s="71"/>
      <c r="H301" s="71"/>
      <c r="I301" s="71"/>
      <c r="J301" s="71"/>
      <c r="K301" s="71"/>
      <c r="L301" s="71">
        <v>1</v>
      </c>
      <c r="M301" s="71">
        <f t="shared" si="14"/>
        <v>0</v>
      </c>
      <c r="N301" s="71"/>
      <c r="O301" s="71"/>
      <c r="P301" s="71"/>
      <c r="Q301" s="71"/>
      <c r="R301" s="71"/>
      <c r="S301" s="71"/>
      <c r="T301" s="72">
        <f t="shared" si="12"/>
        <v>0</v>
      </c>
    </row>
    <row r="302" spans="1:20" x14ac:dyDescent="0.25">
      <c r="A302" s="58">
        <v>30246</v>
      </c>
      <c r="B302" s="58" t="s">
        <v>3185</v>
      </c>
      <c r="C302" s="69" t="s">
        <v>2865</v>
      </c>
      <c r="D302" s="70"/>
      <c r="E302" s="71">
        <f t="shared" si="13"/>
        <v>1</v>
      </c>
      <c r="F302" s="71">
        <v>1</v>
      </c>
      <c r="G302" s="71"/>
      <c r="H302" s="71"/>
      <c r="I302" s="71"/>
      <c r="J302" s="71"/>
      <c r="K302" s="71"/>
      <c r="L302" s="71">
        <v>1</v>
      </c>
      <c r="M302" s="71">
        <f t="shared" si="14"/>
        <v>0</v>
      </c>
      <c r="N302" s="71"/>
      <c r="O302" s="71"/>
      <c r="P302" s="71"/>
      <c r="Q302" s="71"/>
      <c r="R302" s="71"/>
      <c r="S302" s="71"/>
      <c r="T302" s="72">
        <f t="shared" si="12"/>
        <v>0</v>
      </c>
    </row>
    <row r="303" spans="1:20" x14ac:dyDescent="0.25">
      <c r="A303" s="58">
        <v>30304</v>
      </c>
      <c r="B303" s="58" t="s">
        <v>3186</v>
      </c>
      <c r="C303" s="69" t="s">
        <v>2876</v>
      </c>
      <c r="D303" s="70" t="s">
        <v>2904</v>
      </c>
      <c r="E303" s="71">
        <f t="shared" si="13"/>
        <v>1</v>
      </c>
      <c r="F303" s="71">
        <v>1</v>
      </c>
      <c r="G303" s="71"/>
      <c r="H303" s="71"/>
      <c r="I303" s="71"/>
      <c r="J303" s="71"/>
      <c r="K303" s="71"/>
      <c r="L303" s="71">
        <v>1</v>
      </c>
      <c r="M303" s="71">
        <f t="shared" si="14"/>
        <v>0</v>
      </c>
      <c r="N303" s="71"/>
      <c r="O303" s="71"/>
      <c r="P303" s="71"/>
      <c r="Q303" s="71"/>
      <c r="R303" s="71"/>
      <c r="S303" s="71"/>
      <c r="T303" s="72">
        <f t="shared" si="12"/>
        <v>0</v>
      </c>
    </row>
    <row r="304" spans="1:20" x14ac:dyDescent="0.25">
      <c r="A304" s="59">
        <v>30305</v>
      </c>
      <c r="B304" s="59" t="s">
        <v>3187</v>
      </c>
      <c r="C304" s="64" t="s">
        <v>2865</v>
      </c>
      <c r="D304" s="56" t="s">
        <v>2942</v>
      </c>
      <c r="E304" s="55">
        <f t="shared" si="13"/>
        <v>2</v>
      </c>
      <c r="F304" s="55">
        <v>1</v>
      </c>
      <c r="G304" s="55"/>
      <c r="H304" s="55">
        <v>1</v>
      </c>
      <c r="I304" s="55"/>
      <c r="J304" s="55"/>
      <c r="K304" s="55"/>
      <c r="L304" s="55">
        <v>0</v>
      </c>
      <c r="M304" s="55">
        <f t="shared" si="14"/>
        <v>2</v>
      </c>
      <c r="N304" s="55"/>
      <c r="O304" s="55"/>
      <c r="P304" s="55"/>
      <c r="Q304" s="55">
        <v>2</v>
      </c>
      <c r="R304" s="55"/>
      <c r="S304" s="55"/>
      <c r="T304" s="57">
        <f t="shared" si="12"/>
        <v>1</v>
      </c>
    </row>
    <row r="305" spans="1:20" x14ac:dyDescent="0.25">
      <c r="A305" s="58">
        <v>30306</v>
      </c>
      <c r="B305" s="58" t="s">
        <v>3188</v>
      </c>
      <c r="C305" s="69" t="s">
        <v>2866</v>
      </c>
      <c r="D305" s="70"/>
      <c r="E305" s="71">
        <f t="shared" si="13"/>
        <v>1</v>
      </c>
      <c r="F305" s="71">
        <v>1</v>
      </c>
      <c r="G305" s="71"/>
      <c r="H305" s="71"/>
      <c r="I305" s="71"/>
      <c r="J305" s="71"/>
      <c r="K305" s="71"/>
      <c r="L305" s="71">
        <v>1</v>
      </c>
      <c r="M305" s="71">
        <f t="shared" si="14"/>
        <v>0</v>
      </c>
      <c r="N305" s="71"/>
      <c r="O305" s="71"/>
      <c r="P305" s="71"/>
      <c r="Q305" s="71"/>
      <c r="R305" s="71"/>
      <c r="S305" s="71"/>
      <c r="T305" s="72">
        <f t="shared" si="12"/>
        <v>0</v>
      </c>
    </row>
    <row r="306" spans="1:20" x14ac:dyDescent="0.25">
      <c r="A306" s="58">
        <v>30307</v>
      </c>
      <c r="B306" s="58" t="s">
        <v>3189</v>
      </c>
      <c r="C306" s="69" t="s">
        <v>2865</v>
      </c>
      <c r="D306" s="70"/>
      <c r="E306" s="71">
        <f t="shared" si="13"/>
        <v>1</v>
      </c>
      <c r="F306" s="71">
        <v>1</v>
      </c>
      <c r="G306" s="70"/>
      <c r="H306" s="70"/>
      <c r="I306" s="70"/>
      <c r="J306" s="70"/>
      <c r="K306" s="70"/>
      <c r="L306" s="70">
        <v>1</v>
      </c>
      <c r="M306" s="71">
        <f t="shared" si="14"/>
        <v>0</v>
      </c>
      <c r="N306" s="70"/>
      <c r="O306" s="70"/>
      <c r="P306" s="70"/>
      <c r="Q306" s="70"/>
      <c r="R306" s="70"/>
      <c r="S306" s="70"/>
      <c r="T306" s="72">
        <f t="shared" si="12"/>
        <v>0</v>
      </c>
    </row>
    <row r="307" spans="1:20" x14ac:dyDescent="0.25">
      <c r="A307" s="58">
        <v>30308</v>
      </c>
      <c r="B307" s="58" t="s">
        <v>3190</v>
      </c>
      <c r="C307" s="69" t="s">
        <v>2865</v>
      </c>
      <c r="D307" s="70"/>
      <c r="E307" s="71">
        <f t="shared" si="13"/>
        <v>1</v>
      </c>
      <c r="F307" s="71">
        <v>1</v>
      </c>
      <c r="G307" s="71"/>
      <c r="H307" s="71"/>
      <c r="I307" s="71"/>
      <c r="J307" s="71"/>
      <c r="K307" s="71"/>
      <c r="L307" s="71">
        <v>1</v>
      </c>
      <c r="M307" s="71">
        <f t="shared" si="14"/>
        <v>0</v>
      </c>
      <c r="N307" s="71"/>
      <c r="O307" s="71"/>
      <c r="P307" s="71"/>
      <c r="Q307" s="71"/>
      <c r="R307" s="71"/>
      <c r="S307" s="71"/>
      <c r="T307" s="72">
        <f t="shared" si="12"/>
        <v>0</v>
      </c>
    </row>
    <row r="308" spans="1:20" x14ac:dyDescent="0.25">
      <c r="A308" s="58">
        <v>30309</v>
      </c>
      <c r="B308" s="58" t="s">
        <v>3191</v>
      </c>
      <c r="C308" s="69" t="s">
        <v>2866</v>
      </c>
      <c r="D308" s="70"/>
      <c r="E308" s="71">
        <f t="shared" si="13"/>
        <v>1</v>
      </c>
      <c r="F308" s="71">
        <v>1</v>
      </c>
      <c r="G308" s="71"/>
      <c r="H308" s="71"/>
      <c r="I308" s="71"/>
      <c r="J308" s="71"/>
      <c r="K308" s="71"/>
      <c r="L308" s="71">
        <v>1</v>
      </c>
      <c r="M308" s="71">
        <f t="shared" si="14"/>
        <v>0</v>
      </c>
      <c r="N308" s="71"/>
      <c r="O308" s="71"/>
      <c r="P308" s="71"/>
      <c r="Q308" s="71"/>
      <c r="R308" s="71"/>
      <c r="S308" s="71"/>
      <c r="T308" s="72">
        <f t="shared" si="12"/>
        <v>0</v>
      </c>
    </row>
    <row r="309" spans="1:20" x14ac:dyDescent="0.25">
      <c r="A309" s="59">
        <v>30310</v>
      </c>
      <c r="B309" s="59" t="s">
        <v>3192</v>
      </c>
      <c r="C309" s="64" t="s">
        <v>2865</v>
      </c>
      <c r="D309" s="56"/>
      <c r="E309" s="55">
        <f t="shared" si="13"/>
        <v>1</v>
      </c>
      <c r="F309" s="55">
        <v>1</v>
      </c>
      <c r="G309" s="55"/>
      <c r="H309" s="55"/>
      <c r="I309" s="55"/>
      <c r="J309" s="55"/>
      <c r="K309" s="55"/>
      <c r="L309" s="55">
        <v>0</v>
      </c>
      <c r="M309" s="55">
        <f t="shared" si="14"/>
        <v>1</v>
      </c>
      <c r="N309" s="55"/>
      <c r="O309" s="55"/>
      <c r="P309" s="55"/>
      <c r="Q309" s="55"/>
      <c r="R309" s="55"/>
      <c r="S309" s="55">
        <v>1</v>
      </c>
      <c r="T309" s="57">
        <f t="shared" si="12"/>
        <v>1</v>
      </c>
    </row>
    <row r="310" spans="1:20" x14ac:dyDescent="0.25">
      <c r="A310" s="59">
        <v>30311</v>
      </c>
      <c r="B310" s="59" t="s">
        <v>3193</v>
      </c>
      <c r="C310" s="64" t="s">
        <v>2866</v>
      </c>
      <c r="D310" s="56"/>
      <c r="E310" s="55">
        <f t="shared" si="13"/>
        <v>1</v>
      </c>
      <c r="F310" s="55">
        <v>1</v>
      </c>
      <c r="G310" s="56"/>
      <c r="H310" s="56"/>
      <c r="I310" s="56"/>
      <c r="J310" s="56"/>
      <c r="K310" s="56"/>
      <c r="L310" s="56">
        <v>0</v>
      </c>
      <c r="M310" s="55">
        <f t="shared" si="14"/>
        <v>1</v>
      </c>
      <c r="N310" s="56"/>
      <c r="O310" s="56"/>
      <c r="P310" s="56"/>
      <c r="Q310" s="56"/>
      <c r="R310" s="56"/>
      <c r="S310" s="56">
        <v>1</v>
      </c>
      <c r="T310" s="57">
        <f t="shared" si="12"/>
        <v>1</v>
      </c>
    </row>
    <row r="311" spans="1:20" x14ac:dyDescent="0.25">
      <c r="A311" s="58">
        <v>30312</v>
      </c>
      <c r="B311" s="58" t="s">
        <v>3194</v>
      </c>
      <c r="C311" s="69" t="s">
        <v>2881</v>
      </c>
      <c r="D311" s="70"/>
      <c r="E311" s="71">
        <f t="shared" si="13"/>
        <v>2</v>
      </c>
      <c r="F311" s="71">
        <v>1</v>
      </c>
      <c r="G311" s="71">
        <v>1</v>
      </c>
      <c r="H311" s="71"/>
      <c r="I311" s="71"/>
      <c r="J311" s="71"/>
      <c r="K311" s="71"/>
      <c r="L311" s="71">
        <v>2</v>
      </c>
      <c r="M311" s="71">
        <f t="shared" si="14"/>
        <v>0</v>
      </c>
      <c r="N311" s="71"/>
      <c r="O311" s="71"/>
      <c r="P311" s="71"/>
      <c r="Q311" s="71"/>
      <c r="R311" s="71"/>
      <c r="S311" s="71"/>
      <c r="T311" s="72">
        <f t="shared" si="12"/>
        <v>0</v>
      </c>
    </row>
    <row r="312" spans="1:20" x14ac:dyDescent="0.25">
      <c r="A312" s="58">
        <v>30313</v>
      </c>
      <c r="B312" s="58" t="s">
        <v>3195</v>
      </c>
      <c r="C312" s="69" t="s">
        <v>2865</v>
      </c>
      <c r="D312" s="99"/>
      <c r="E312" s="71">
        <f t="shared" si="13"/>
        <v>1</v>
      </c>
      <c r="F312" s="71">
        <v>1</v>
      </c>
      <c r="G312" s="71"/>
      <c r="H312" s="71"/>
      <c r="I312" s="71"/>
      <c r="J312" s="71"/>
      <c r="K312" s="71"/>
      <c r="L312" s="71">
        <v>1</v>
      </c>
      <c r="M312" s="71">
        <f t="shared" si="14"/>
        <v>0</v>
      </c>
      <c r="N312" s="71"/>
      <c r="O312" s="71"/>
      <c r="P312" s="71"/>
      <c r="Q312" s="71"/>
      <c r="R312" s="71"/>
      <c r="S312" s="71"/>
      <c r="T312" s="72">
        <f t="shared" si="12"/>
        <v>0</v>
      </c>
    </row>
    <row r="313" spans="1:20" x14ac:dyDescent="0.25">
      <c r="A313" s="58">
        <v>30314</v>
      </c>
      <c r="B313" s="58" t="s">
        <v>3196</v>
      </c>
      <c r="C313" s="69" t="s">
        <v>2866</v>
      </c>
      <c r="D313" s="70"/>
      <c r="E313" s="71">
        <f t="shared" si="13"/>
        <v>1</v>
      </c>
      <c r="F313" s="71">
        <v>1</v>
      </c>
      <c r="G313" s="71"/>
      <c r="H313" s="71"/>
      <c r="I313" s="71"/>
      <c r="J313" s="71"/>
      <c r="K313" s="71"/>
      <c r="L313" s="71">
        <v>1</v>
      </c>
      <c r="M313" s="71">
        <f t="shared" si="14"/>
        <v>0</v>
      </c>
      <c r="N313" s="71"/>
      <c r="O313" s="71"/>
      <c r="P313" s="71"/>
      <c r="Q313" s="71"/>
      <c r="R313" s="71"/>
      <c r="S313" s="71"/>
      <c r="T313" s="72">
        <f t="shared" si="12"/>
        <v>0</v>
      </c>
    </row>
    <row r="314" spans="1:20" x14ac:dyDescent="0.25">
      <c r="A314" s="58">
        <v>30315</v>
      </c>
      <c r="B314" s="58" t="s">
        <v>3197</v>
      </c>
      <c r="C314" s="69" t="s">
        <v>2881</v>
      </c>
      <c r="D314" s="70"/>
      <c r="E314" s="71">
        <f t="shared" si="13"/>
        <v>1</v>
      </c>
      <c r="F314" s="71">
        <v>1</v>
      </c>
      <c r="G314" s="71"/>
      <c r="H314" s="71"/>
      <c r="I314" s="71"/>
      <c r="J314" s="71"/>
      <c r="K314" s="71"/>
      <c r="L314" s="71">
        <v>1</v>
      </c>
      <c r="M314" s="71">
        <f t="shared" si="14"/>
        <v>0</v>
      </c>
      <c r="N314" s="71"/>
      <c r="O314" s="71"/>
      <c r="P314" s="71"/>
      <c r="Q314" s="71"/>
      <c r="R314" s="71"/>
      <c r="S314" s="71"/>
      <c r="T314" s="72">
        <f t="shared" si="12"/>
        <v>0</v>
      </c>
    </row>
    <row r="315" spans="1:20" x14ac:dyDescent="0.25">
      <c r="A315" s="58">
        <v>30316</v>
      </c>
      <c r="B315" s="58" t="s">
        <v>3198</v>
      </c>
      <c r="C315" s="69" t="s">
        <v>2876</v>
      </c>
      <c r="D315" s="70"/>
      <c r="E315" s="71">
        <f t="shared" si="13"/>
        <v>1</v>
      </c>
      <c r="F315" s="71">
        <v>1</v>
      </c>
      <c r="G315" s="71"/>
      <c r="H315" s="71"/>
      <c r="I315" s="71"/>
      <c r="J315" s="71"/>
      <c r="K315" s="71"/>
      <c r="L315" s="71">
        <v>1</v>
      </c>
      <c r="M315" s="71">
        <f t="shared" si="14"/>
        <v>0</v>
      </c>
      <c r="N315" s="71"/>
      <c r="O315" s="71"/>
      <c r="P315" s="71"/>
      <c r="Q315" s="71"/>
      <c r="R315" s="71"/>
      <c r="S315" s="71"/>
      <c r="T315" s="72">
        <f t="shared" si="12"/>
        <v>0</v>
      </c>
    </row>
    <row r="316" spans="1:20" x14ac:dyDescent="0.25">
      <c r="A316" s="58">
        <v>30317</v>
      </c>
      <c r="B316" s="58" t="s">
        <v>3199</v>
      </c>
      <c r="C316" s="69" t="s">
        <v>2865</v>
      </c>
      <c r="D316" s="70"/>
      <c r="E316" s="71">
        <f t="shared" si="13"/>
        <v>1</v>
      </c>
      <c r="F316" s="71">
        <v>1</v>
      </c>
      <c r="G316" s="70"/>
      <c r="H316" s="70"/>
      <c r="I316" s="70"/>
      <c r="J316" s="70"/>
      <c r="K316" s="70"/>
      <c r="L316" s="70">
        <v>1</v>
      </c>
      <c r="M316" s="71">
        <f t="shared" si="14"/>
        <v>0</v>
      </c>
      <c r="N316" s="70"/>
      <c r="O316" s="70"/>
      <c r="P316" s="70"/>
      <c r="Q316" s="70"/>
      <c r="R316" s="70"/>
      <c r="S316" s="70"/>
      <c r="T316" s="72">
        <f t="shared" si="12"/>
        <v>0</v>
      </c>
    </row>
    <row r="317" spans="1:20" x14ac:dyDescent="0.25">
      <c r="A317" s="58">
        <v>30318</v>
      </c>
      <c r="B317" s="58" t="s">
        <v>3200</v>
      </c>
      <c r="C317" s="69" t="s">
        <v>2876</v>
      </c>
      <c r="D317" s="70"/>
      <c r="E317" s="71">
        <f t="shared" si="13"/>
        <v>1</v>
      </c>
      <c r="F317" s="71">
        <v>1</v>
      </c>
      <c r="G317" s="71"/>
      <c r="H317" s="71"/>
      <c r="I317" s="71"/>
      <c r="J317" s="71"/>
      <c r="K317" s="71"/>
      <c r="L317" s="71">
        <v>1</v>
      </c>
      <c r="M317" s="71">
        <f t="shared" si="14"/>
        <v>0</v>
      </c>
      <c r="N317" s="71"/>
      <c r="O317" s="71"/>
      <c r="P317" s="71"/>
      <c r="Q317" s="71"/>
      <c r="R317" s="71"/>
      <c r="S317" s="71"/>
      <c r="T317" s="72">
        <f t="shared" si="12"/>
        <v>0</v>
      </c>
    </row>
    <row r="318" spans="1:20" x14ac:dyDescent="0.25">
      <c r="A318" s="59">
        <v>30319</v>
      </c>
      <c r="B318" s="59" t="s">
        <v>3201</v>
      </c>
      <c r="C318" s="64" t="s">
        <v>2865</v>
      </c>
      <c r="D318" s="101"/>
      <c r="E318" s="55">
        <f t="shared" si="13"/>
        <v>1</v>
      </c>
      <c r="F318" s="55">
        <v>1</v>
      </c>
      <c r="G318" s="55"/>
      <c r="H318" s="55"/>
      <c r="I318" s="55"/>
      <c r="J318" s="55"/>
      <c r="K318" s="55"/>
      <c r="L318" s="55">
        <v>0</v>
      </c>
      <c r="M318" s="55">
        <f t="shared" si="14"/>
        <v>1</v>
      </c>
      <c r="N318" s="55"/>
      <c r="O318" s="55"/>
      <c r="P318" s="55"/>
      <c r="Q318" s="55"/>
      <c r="R318" s="55"/>
      <c r="S318" s="55">
        <v>1</v>
      </c>
      <c r="T318" s="57">
        <f t="shared" si="12"/>
        <v>1</v>
      </c>
    </row>
    <row r="319" spans="1:20" x14ac:dyDescent="0.25">
      <c r="A319" s="58">
        <v>30320</v>
      </c>
      <c r="B319" s="58" t="s">
        <v>3202</v>
      </c>
      <c r="C319" s="69" t="s">
        <v>2876</v>
      </c>
      <c r="D319" s="92" t="s">
        <v>2942</v>
      </c>
      <c r="E319" s="71">
        <f t="shared" si="13"/>
        <v>1</v>
      </c>
      <c r="F319" s="71">
        <v>1</v>
      </c>
      <c r="G319" s="71"/>
      <c r="H319" s="71"/>
      <c r="I319" s="71"/>
      <c r="J319" s="71"/>
      <c r="K319" s="71"/>
      <c r="L319" s="71">
        <v>1</v>
      </c>
      <c r="M319" s="71">
        <f t="shared" si="14"/>
        <v>0</v>
      </c>
      <c r="N319" s="71"/>
      <c r="O319" s="71"/>
      <c r="P319" s="71"/>
      <c r="Q319" s="71"/>
      <c r="R319" s="71"/>
      <c r="S319" s="71"/>
      <c r="T319" s="72">
        <f t="shared" si="12"/>
        <v>0</v>
      </c>
    </row>
    <row r="320" spans="1:20" x14ac:dyDescent="0.25">
      <c r="A320" s="59">
        <v>30321</v>
      </c>
      <c r="B320" s="59" t="s">
        <v>3203</v>
      </c>
      <c r="C320" s="64" t="s">
        <v>2866</v>
      </c>
      <c r="D320" s="56"/>
      <c r="E320" s="55">
        <f t="shared" si="13"/>
        <v>4</v>
      </c>
      <c r="F320" s="56">
        <v>1</v>
      </c>
      <c r="G320" s="56">
        <v>1</v>
      </c>
      <c r="H320" s="56">
        <v>1</v>
      </c>
      <c r="I320" s="56">
        <v>1</v>
      </c>
      <c r="J320" s="56"/>
      <c r="K320" s="56"/>
      <c r="L320" s="56">
        <v>0</v>
      </c>
      <c r="M320" s="55">
        <f t="shared" si="14"/>
        <v>4</v>
      </c>
      <c r="N320" s="56"/>
      <c r="O320" s="56">
        <v>4</v>
      </c>
      <c r="P320" s="56"/>
      <c r="Q320" s="56"/>
      <c r="R320" s="56"/>
      <c r="S320" s="56"/>
      <c r="T320" s="57">
        <f t="shared" si="12"/>
        <v>1</v>
      </c>
    </row>
    <row r="321" spans="1:20" x14ac:dyDescent="0.25">
      <c r="A321" s="58">
        <v>30322</v>
      </c>
      <c r="B321" s="58" t="s">
        <v>3204</v>
      </c>
      <c r="C321" s="69" t="s">
        <v>2865</v>
      </c>
      <c r="D321" s="70"/>
      <c r="E321" s="71">
        <f t="shared" si="13"/>
        <v>1</v>
      </c>
      <c r="F321" s="71">
        <v>1</v>
      </c>
      <c r="G321" s="71"/>
      <c r="H321" s="71"/>
      <c r="I321" s="71"/>
      <c r="J321" s="71"/>
      <c r="K321" s="71"/>
      <c r="L321" s="71">
        <v>1</v>
      </c>
      <c r="M321" s="71">
        <f t="shared" si="14"/>
        <v>0</v>
      </c>
      <c r="N321" s="71"/>
      <c r="O321" s="71"/>
      <c r="P321" s="71"/>
      <c r="Q321" s="71"/>
      <c r="R321" s="71"/>
      <c r="S321" s="71"/>
      <c r="T321" s="72">
        <f t="shared" si="12"/>
        <v>0</v>
      </c>
    </row>
    <row r="322" spans="1:20" x14ac:dyDescent="0.25">
      <c r="A322" s="58">
        <v>30323</v>
      </c>
      <c r="B322" s="58" t="s">
        <v>3205</v>
      </c>
      <c r="C322" s="69" t="s">
        <v>2865</v>
      </c>
      <c r="D322" s="70"/>
      <c r="E322" s="71">
        <f t="shared" si="13"/>
        <v>1</v>
      </c>
      <c r="F322" s="71">
        <v>1</v>
      </c>
      <c r="G322" s="71"/>
      <c r="H322" s="71"/>
      <c r="I322" s="71"/>
      <c r="J322" s="71"/>
      <c r="K322" s="71"/>
      <c r="L322" s="71">
        <v>1</v>
      </c>
      <c r="M322" s="71">
        <f t="shared" si="14"/>
        <v>0</v>
      </c>
      <c r="N322" s="71"/>
      <c r="O322" s="71"/>
      <c r="P322" s="71"/>
      <c r="Q322" s="71"/>
      <c r="R322" s="71"/>
      <c r="S322" s="71"/>
      <c r="T322" s="72">
        <f t="shared" ref="T322:T353" si="15">M322/E322</f>
        <v>0</v>
      </c>
    </row>
    <row r="323" spans="1:20" x14ac:dyDescent="0.25">
      <c r="A323" s="58">
        <v>30324</v>
      </c>
      <c r="B323" s="58" t="s">
        <v>3206</v>
      </c>
      <c r="C323" s="69" t="s">
        <v>2866</v>
      </c>
      <c r="D323" s="70"/>
      <c r="E323" s="71">
        <f t="shared" ref="E323:E352" si="16">F323+G323+H323+I323+J323+K323</f>
        <v>1</v>
      </c>
      <c r="F323" s="71">
        <v>1</v>
      </c>
      <c r="G323" s="71"/>
      <c r="H323" s="71"/>
      <c r="I323" s="71"/>
      <c r="J323" s="71"/>
      <c r="K323" s="71"/>
      <c r="L323" s="71">
        <v>1</v>
      </c>
      <c r="M323" s="71">
        <f t="shared" ref="M323:M352" si="17">SUM(N323:S323)</f>
        <v>0</v>
      </c>
      <c r="N323" s="71"/>
      <c r="O323" s="71"/>
      <c r="P323" s="71"/>
      <c r="Q323" s="71"/>
      <c r="R323" s="71"/>
      <c r="S323" s="71"/>
      <c r="T323" s="72">
        <f t="shared" si="15"/>
        <v>0</v>
      </c>
    </row>
    <row r="324" spans="1:20" x14ac:dyDescent="0.25">
      <c r="A324" s="59">
        <v>30325</v>
      </c>
      <c r="B324" s="59" t="s">
        <v>3207</v>
      </c>
      <c r="C324" s="64" t="s">
        <v>2878</v>
      </c>
      <c r="D324" s="56" t="s">
        <v>3175</v>
      </c>
      <c r="E324" s="55">
        <f t="shared" si="16"/>
        <v>3</v>
      </c>
      <c r="F324" s="55">
        <v>1</v>
      </c>
      <c r="G324" s="55"/>
      <c r="H324" s="55">
        <v>1</v>
      </c>
      <c r="I324" s="55">
        <v>1</v>
      </c>
      <c r="J324" s="55"/>
      <c r="K324" s="55"/>
      <c r="L324" s="55">
        <v>1</v>
      </c>
      <c r="M324" s="55">
        <f t="shared" si="17"/>
        <v>2</v>
      </c>
      <c r="N324" s="55"/>
      <c r="O324" s="55"/>
      <c r="P324" s="55"/>
      <c r="Q324" s="55"/>
      <c r="R324" s="55"/>
      <c r="S324" s="55">
        <v>2</v>
      </c>
      <c r="T324" s="57">
        <f t="shared" si="15"/>
        <v>0.66666666666666663</v>
      </c>
    </row>
    <row r="325" spans="1:20" x14ac:dyDescent="0.25">
      <c r="A325" s="58">
        <v>30326</v>
      </c>
      <c r="B325" s="58" t="s">
        <v>3208</v>
      </c>
      <c r="C325" s="69" t="s">
        <v>2881</v>
      </c>
      <c r="D325" s="70"/>
      <c r="E325" s="71">
        <f t="shared" si="16"/>
        <v>1</v>
      </c>
      <c r="F325" s="71">
        <v>1</v>
      </c>
      <c r="G325" s="70"/>
      <c r="H325" s="70"/>
      <c r="I325" s="70"/>
      <c r="J325" s="70"/>
      <c r="K325" s="70"/>
      <c r="L325" s="70">
        <v>1</v>
      </c>
      <c r="M325" s="71">
        <f t="shared" si="17"/>
        <v>0</v>
      </c>
      <c r="N325" s="70"/>
      <c r="O325" s="70"/>
      <c r="P325" s="70"/>
      <c r="Q325" s="70"/>
      <c r="R325" s="70"/>
      <c r="S325" s="70"/>
      <c r="T325" s="72">
        <f t="shared" si="15"/>
        <v>0</v>
      </c>
    </row>
    <row r="326" spans="1:20" x14ac:dyDescent="0.25">
      <c r="A326" s="58">
        <v>30327</v>
      </c>
      <c r="B326" s="58" t="s">
        <v>3209</v>
      </c>
      <c r="C326" s="69" t="s">
        <v>2876</v>
      </c>
      <c r="D326" s="70"/>
      <c r="E326" s="71">
        <f t="shared" si="16"/>
        <v>1</v>
      </c>
      <c r="F326" s="71">
        <v>1</v>
      </c>
      <c r="G326" s="71"/>
      <c r="H326" s="71"/>
      <c r="I326" s="71"/>
      <c r="J326" s="71"/>
      <c r="K326" s="71"/>
      <c r="L326" s="71">
        <v>1</v>
      </c>
      <c r="M326" s="71">
        <f t="shared" si="17"/>
        <v>0</v>
      </c>
      <c r="N326" s="71"/>
      <c r="O326" s="71"/>
      <c r="P326" s="71"/>
      <c r="Q326" s="71"/>
      <c r="R326" s="71"/>
      <c r="S326" s="71"/>
      <c r="T326" s="72">
        <f t="shared" si="15"/>
        <v>0</v>
      </c>
    </row>
    <row r="327" spans="1:20" x14ac:dyDescent="0.25">
      <c r="A327" s="58">
        <v>30328</v>
      </c>
      <c r="B327" s="58" t="s">
        <v>3210</v>
      </c>
      <c r="C327" s="69" t="s">
        <v>2865</v>
      </c>
      <c r="D327" s="92" t="s">
        <v>2884</v>
      </c>
      <c r="E327" s="71">
        <f t="shared" si="16"/>
        <v>1</v>
      </c>
      <c r="F327" s="71">
        <v>1</v>
      </c>
      <c r="G327" s="71"/>
      <c r="H327" s="71"/>
      <c r="I327" s="71"/>
      <c r="J327" s="71"/>
      <c r="K327" s="71"/>
      <c r="L327" s="71">
        <v>1</v>
      </c>
      <c r="M327" s="71">
        <f t="shared" si="17"/>
        <v>0</v>
      </c>
      <c r="N327" s="71"/>
      <c r="O327" s="71"/>
      <c r="P327" s="71"/>
      <c r="Q327" s="71"/>
      <c r="R327" s="71"/>
      <c r="S327" s="71"/>
      <c r="T327" s="72">
        <f t="shared" si="15"/>
        <v>0</v>
      </c>
    </row>
    <row r="328" spans="1:20" x14ac:dyDescent="0.25">
      <c r="A328" s="58">
        <v>30329</v>
      </c>
      <c r="B328" s="58" t="s">
        <v>3211</v>
      </c>
      <c r="C328" s="69" t="s">
        <v>2865</v>
      </c>
      <c r="D328" s="70"/>
      <c r="E328" s="71">
        <f t="shared" si="16"/>
        <v>1</v>
      </c>
      <c r="F328" s="71">
        <v>1</v>
      </c>
      <c r="G328" s="70"/>
      <c r="H328" s="70"/>
      <c r="I328" s="70"/>
      <c r="J328" s="70"/>
      <c r="K328" s="70"/>
      <c r="L328" s="70">
        <v>1</v>
      </c>
      <c r="M328" s="71">
        <f t="shared" si="17"/>
        <v>0</v>
      </c>
      <c r="N328" s="70"/>
      <c r="O328" s="70"/>
      <c r="P328" s="70"/>
      <c r="Q328" s="70"/>
      <c r="R328" s="70"/>
      <c r="S328" s="70"/>
      <c r="T328" s="72">
        <f t="shared" si="15"/>
        <v>0</v>
      </c>
    </row>
    <row r="329" spans="1:20" x14ac:dyDescent="0.25">
      <c r="A329" s="58">
        <v>30330</v>
      </c>
      <c r="B329" s="58" t="s">
        <v>3212</v>
      </c>
      <c r="C329" s="69" t="s">
        <v>2865</v>
      </c>
      <c r="D329" s="70" t="s">
        <v>2983</v>
      </c>
      <c r="E329" s="71">
        <f t="shared" si="16"/>
        <v>1</v>
      </c>
      <c r="F329" s="71">
        <v>1</v>
      </c>
      <c r="G329" s="71"/>
      <c r="H329" s="71"/>
      <c r="I329" s="71"/>
      <c r="J329" s="71"/>
      <c r="K329" s="71"/>
      <c r="L329" s="71">
        <v>1</v>
      </c>
      <c r="M329" s="71">
        <f t="shared" si="17"/>
        <v>0</v>
      </c>
      <c r="N329" s="71"/>
      <c r="O329" s="71"/>
      <c r="P329" s="71"/>
      <c r="Q329" s="71"/>
      <c r="R329" s="71"/>
      <c r="S329" s="71"/>
      <c r="T329" s="72">
        <f t="shared" si="15"/>
        <v>0</v>
      </c>
    </row>
    <row r="330" spans="1:20" x14ac:dyDescent="0.25">
      <c r="A330" s="58">
        <v>30331</v>
      </c>
      <c r="B330" s="58" t="s">
        <v>3213</v>
      </c>
      <c r="C330" s="69" t="s">
        <v>2876</v>
      </c>
      <c r="D330" s="70"/>
      <c r="E330" s="71">
        <f t="shared" si="16"/>
        <v>2</v>
      </c>
      <c r="F330" s="71">
        <v>1</v>
      </c>
      <c r="G330" s="71"/>
      <c r="H330" s="71"/>
      <c r="I330" s="71">
        <v>1</v>
      </c>
      <c r="J330" s="71"/>
      <c r="K330" s="71"/>
      <c r="L330" s="71">
        <v>2</v>
      </c>
      <c r="M330" s="71">
        <f t="shared" si="17"/>
        <v>0</v>
      </c>
      <c r="N330" s="71"/>
      <c r="O330" s="71"/>
      <c r="P330" s="71"/>
      <c r="Q330" s="71"/>
      <c r="R330" s="71"/>
      <c r="S330" s="71"/>
      <c r="T330" s="72">
        <f t="shared" si="15"/>
        <v>0</v>
      </c>
    </row>
    <row r="331" spans="1:20" x14ac:dyDescent="0.25">
      <c r="A331" s="59">
        <v>30332</v>
      </c>
      <c r="B331" s="59" t="s">
        <v>3214</v>
      </c>
      <c r="C331" s="64" t="s">
        <v>2985</v>
      </c>
      <c r="D331" s="56"/>
      <c r="E331" s="55">
        <f t="shared" si="16"/>
        <v>2</v>
      </c>
      <c r="F331" s="55">
        <v>1</v>
      </c>
      <c r="G331" s="55"/>
      <c r="H331" s="55">
        <v>1</v>
      </c>
      <c r="I331" s="55"/>
      <c r="J331" s="55"/>
      <c r="K331" s="55"/>
      <c r="L331" s="55">
        <v>1</v>
      </c>
      <c r="M331" s="55">
        <f t="shared" si="17"/>
        <v>1</v>
      </c>
      <c r="N331" s="55"/>
      <c r="O331" s="55"/>
      <c r="P331" s="55"/>
      <c r="Q331" s="55"/>
      <c r="R331" s="55"/>
      <c r="S331" s="55">
        <v>1</v>
      </c>
      <c r="T331" s="57">
        <f t="shared" si="15"/>
        <v>0.5</v>
      </c>
    </row>
    <row r="332" spans="1:20" x14ac:dyDescent="0.25">
      <c r="A332" s="58">
        <v>30333</v>
      </c>
      <c r="B332" s="58" t="s">
        <v>3215</v>
      </c>
      <c r="C332" s="69" t="s">
        <v>2869</v>
      </c>
      <c r="D332" s="70"/>
      <c r="E332" s="71">
        <f t="shared" si="16"/>
        <v>1</v>
      </c>
      <c r="F332" s="71">
        <v>1</v>
      </c>
      <c r="G332" s="70"/>
      <c r="H332" s="70"/>
      <c r="I332" s="70"/>
      <c r="J332" s="70"/>
      <c r="K332" s="70"/>
      <c r="L332" s="70">
        <v>1</v>
      </c>
      <c r="M332" s="71">
        <f t="shared" si="17"/>
        <v>0</v>
      </c>
      <c r="N332" s="70"/>
      <c r="O332" s="70"/>
      <c r="P332" s="70"/>
      <c r="Q332" s="70"/>
      <c r="R332" s="70"/>
      <c r="S332" s="70"/>
      <c r="T332" s="72">
        <f t="shared" si="15"/>
        <v>0</v>
      </c>
    </row>
    <row r="333" spans="1:20" x14ac:dyDescent="0.25">
      <c r="A333" s="58">
        <v>30334</v>
      </c>
      <c r="B333" s="58" t="s">
        <v>3216</v>
      </c>
      <c r="C333" s="69" t="s">
        <v>2865</v>
      </c>
      <c r="D333" s="70"/>
      <c r="E333" s="71">
        <f t="shared" si="16"/>
        <v>5</v>
      </c>
      <c r="F333" s="71">
        <v>1</v>
      </c>
      <c r="G333" s="70">
        <v>2</v>
      </c>
      <c r="H333" s="70">
        <v>1</v>
      </c>
      <c r="I333" s="70">
        <v>1</v>
      </c>
      <c r="J333" s="70"/>
      <c r="K333" s="70"/>
      <c r="L333" s="70">
        <v>5</v>
      </c>
      <c r="M333" s="71">
        <f t="shared" si="17"/>
        <v>0</v>
      </c>
      <c r="N333" s="70"/>
      <c r="O333" s="70"/>
      <c r="P333" s="70"/>
      <c r="Q333" s="70"/>
      <c r="R333" s="70"/>
      <c r="S333" s="70"/>
      <c r="T333" s="72">
        <f t="shared" si="15"/>
        <v>0</v>
      </c>
    </row>
    <row r="334" spans="1:20" x14ac:dyDescent="0.25">
      <c r="A334" s="58">
        <v>30335</v>
      </c>
      <c r="B334" s="58" t="s">
        <v>3217</v>
      </c>
      <c r="C334" s="69" t="s">
        <v>2865</v>
      </c>
      <c r="D334" s="70"/>
      <c r="E334" s="71">
        <f t="shared" si="16"/>
        <v>1</v>
      </c>
      <c r="F334" s="71">
        <v>1</v>
      </c>
      <c r="G334" s="71"/>
      <c r="H334" s="71"/>
      <c r="I334" s="71"/>
      <c r="J334" s="71"/>
      <c r="K334" s="71"/>
      <c r="L334" s="71">
        <v>1</v>
      </c>
      <c r="M334" s="71">
        <f t="shared" si="17"/>
        <v>0</v>
      </c>
      <c r="N334" s="71"/>
      <c r="O334" s="71"/>
      <c r="P334" s="71"/>
      <c r="Q334" s="71"/>
      <c r="R334" s="71"/>
      <c r="S334" s="71"/>
      <c r="T334" s="72">
        <f t="shared" si="15"/>
        <v>0</v>
      </c>
    </row>
    <row r="335" spans="1:20" ht="25.5" x14ac:dyDescent="0.25">
      <c r="A335" s="59">
        <v>30336</v>
      </c>
      <c r="B335" s="59" t="s">
        <v>3218</v>
      </c>
      <c r="C335" s="64" t="s">
        <v>3219</v>
      </c>
      <c r="D335" s="83" t="s">
        <v>2884</v>
      </c>
      <c r="E335" s="55">
        <f t="shared" si="16"/>
        <v>1</v>
      </c>
      <c r="F335" s="55">
        <v>1</v>
      </c>
      <c r="G335" s="56"/>
      <c r="H335" s="56"/>
      <c r="I335" s="56"/>
      <c r="J335" s="56"/>
      <c r="K335" s="56"/>
      <c r="L335" s="56">
        <v>0</v>
      </c>
      <c r="M335" s="55">
        <f t="shared" si="17"/>
        <v>1</v>
      </c>
      <c r="N335" s="56"/>
      <c r="O335" s="56"/>
      <c r="P335" s="56">
        <v>1</v>
      </c>
      <c r="Q335" s="56"/>
      <c r="R335" s="56"/>
      <c r="S335" s="56"/>
      <c r="T335" s="57">
        <f t="shared" si="15"/>
        <v>1</v>
      </c>
    </row>
    <row r="336" spans="1:20" x14ac:dyDescent="0.25">
      <c r="A336" s="58">
        <v>30337</v>
      </c>
      <c r="B336" s="58" t="s">
        <v>3220</v>
      </c>
      <c r="C336" s="69" t="s">
        <v>2865</v>
      </c>
      <c r="D336" s="70"/>
      <c r="E336" s="71">
        <f t="shared" si="16"/>
        <v>1</v>
      </c>
      <c r="F336" s="71">
        <v>1</v>
      </c>
      <c r="G336" s="71"/>
      <c r="H336" s="71"/>
      <c r="I336" s="71"/>
      <c r="J336" s="71"/>
      <c r="K336" s="71"/>
      <c r="L336" s="71">
        <v>1</v>
      </c>
      <c r="M336" s="71">
        <f t="shared" si="17"/>
        <v>0</v>
      </c>
      <c r="N336" s="71"/>
      <c r="O336" s="71"/>
      <c r="P336" s="71"/>
      <c r="Q336" s="71"/>
      <c r="R336" s="71"/>
      <c r="S336" s="71"/>
      <c r="T336" s="72">
        <f t="shared" si="15"/>
        <v>0</v>
      </c>
    </row>
    <row r="337" spans="1:20" x14ac:dyDescent="0.25">
      <c r="A337" s="58">
        <v>30338</v>
      </c>
      <c r="B337" s="58" t="s">
        <v>3221</v>
      </c>
      <c r="C337" s="69" t="s">
        <v>2876</v>
      </c>
      <c r="D337" s="70"/>
      <c r="E337" s="71">
        <f t="shared" si="16"/>
        <v>1</v>
      </c>
      <c r="F337" s="71">
        <v>1</v>
      </c>
      <c r="G337" s="71"/>
      <c r="H337" s="71"/>
      <c r="I337" s="71"/>
      <c r="J337" s="71"/>
      <c r="K337" s="71"/>
      <c r="L337" s="71">
        <v>1</v>
      </c>
      <c r="M337" s="71">
        <f t="shared" si="17"/>
        <v>0</v>
      </c>
      <c r="N337" s="71"/>
      <c r="O337" s="71"/>
      <c r="P337" s="71"/>
      <c r="Q337" s="71"/>
      <c r="R337" s="71"/>
      <c r="S337" s="71"/>
      <c r="T337" s="72">
        <f t="shared" si="15"/>
        <v>0</v>
      </c>
    </row>
    <row r="338" spans="1:20" x14ac:dyDescent="0.25">
      <c r="A338" s="59">
        <v>30339</v>
      </c>
      <c r="B338" s="61" t="s">
        <v>155</v>
      </c>
      <c r="C338" s="64" t="s">
        <v>2891</v>
      </c>
      <c r="D338" s="56" t="s">
        <v>2888</v>
      </c>
      <c r="E338" s="55">
        <f t="shared" si="16"/>
        <v>2</v>
      </c>
      <c r="F338" s="55">
        <v>1</v>
      </c>
      <c r="G338" s="56"/>
      <c r="H338" s="56">
        <v>1</v>
      </c>
      <c r="I338" s="56"/>
      <c r="J338" s="56"/>
      <c r="K338" s="56"/>
      <c r="L338" s="56">
        <v>1</v>
      </c>
      <c r="M338" s="55">
        <f t="shared" si="17"/>
        <v>1</v>
      </c>
      <c r="N338" s="56"/>
      <c r="O338" s="56">
        <v>1</v>
      </c>
      <c r="P338" s="56"/>
      <c r="Q338" s="56"/>
      <c r="R338" s="56"/>
      <c r="S338" s="56"/>
      <c r="T338" s="57">
        <f t="shared" si="15"/>
        <v>0.5</v>
      </c>
    </row>
    <row r="339" spans="1:20" x14ac:dyDescent="0.25">
      <c r="A339" s="59">
        <v>30340</v>
      </c>
      <c r="B339" s="59" t="s">
        <v>3222</v>
      </c>
      <c r="C339" s="64" t="s">
        <v>2865</v>
      </c>
      <c r="D339" s="56"/>
      <c r="E339" s="55">
        <f t="shared" si="16"/>
        <v>1</v>
      </c>
      <c r="F339" s="55">
        <v>1</v>
      </c>
      <c r="G339" s="55"/>
      <c r="H339" s="55"/>
      <c r="I339" s="55"/>
      <c r="J339" s="55"/>
      <c r="K339" s="55"/>
      <c r="L339" s="55">
        <v>0</v>
      </c>
      <c r="M339" s="55">
        <f t="shared" si="17"/>
        <v>1</v>
      </c>
      <c r="N339" s="55"/>
      <c r="O339" s="55"/>
      <c r="P339" s="55">
        <v>1</v>
      </c>
      <c r="Q339" s="55"/>
      <c r="R339" s="55"/>
      <c r="S339" s="55"/>
      <c r="T339" s="57">
        <f t="shared" si="15"/>
        <v>1</v>
      </c>
    </row>
    <row r="340" spans="1:20" x14ac:dyDescent="0.25">
      <c r="A340" s="59">
        <v>30341</v>
      </c>
      <c r="B340" s="59" t="s">
        <v>3223</v>
      </c>
      <c r="C340" s="95" t="s">
        <v>2867</v>
      </c>
      <c r="D340" s="56" t="s">
        <v>2909</v>
      </c>
      <c r="E340" s="55">
        <f t="shared" si="16"/>
        <v>5</v>
      </c>
      <c r="F340" s="55">
        <v>1</v>
      </c>
      <c r="G340" s="56">
        <v>1</v>
      </c>
      <c r="H340" s="56">
        <v>1</v>
      </c>
      <c r="I340" s="56">
        <v>1</v>
      </c>
      <c r="J340" s="56">
        <v>1</v>
      </c>
      <c r="K340" s="56"/>
      <c r="L340" s="56">
        <v>4</v>
      </c>
      <c r="M340" s="55">
        <f t="shared" si="17"/>
        <v>1</v>
      </c>
      <c r="N340" s="56"/>
      <c r="O340" s="56"/>
      <c r="P340" s="56">
        <v>1</v>
      </c>
      <c r="Q340" s="56"/>
      <c r="R340" s="56"/>
      <c r="S340" s="56"/>
      <c r="T340" s="57">
        <f t="shared" si="15"/>
        <v>0.2</v>
      </c>
    </row>
    <row r="341" spans="1:20" x14ac:dyDescent="0.25">
      <c r="A341" s="58">
        <v>30342</v>
      </c>
      <c r="B341" s="58" t="s">
        <v>3224</v>
      </c>
      <c r="C341" s="69" t="s">
        <v>2876</v>
      </c>
      <c r="D341" s="70" t="s">
        <v>2958</v>
      </c>
      <c r="E341" s="71">
        <f t="shared" si="16"/>
        <v>1</v>
      </c>
      <c r="F341" s="71">
        <v>1</v>
      </c>
      <c r="G341" s="71"/>
      <c r="H341" s="71"/>
      <c r="I341" s="71"/>
      <c r="J341" s="71"/>
      <c r="K341" s="71"/>
      <c r="L341" s="71">
        <v>1</v>
      </c>
      <c r="M341" s="71">
        <f t="shared" si="17"/>
        <v>0</v>
      </c>
      <c r="N341" s="71"/>
      <c r="O341" s="71"/>
      <c r="P341" s="71"/>
      <c r="Q341" s="71"/>
      <c r="R341" s="71"/>
      <c r="S341" s="71"/>
      <c r="T341" s="72">
        <f t="shared" si="15"/>
        <v>0</v>
      </c>
    </row>
    <row r="342" spans="1:20" x14ac:dyDescent="0.25">
      <c r="A342" s="58">
        <v>30343</v>
      </c>
      <c r="B342" s="58" t="s">
        <v>3225</v>
      </c>
      <c r="C342" s="69" t="s">
        <v>2876</v>
      </c>
      <c r="D342" s="70"/>
      <c r="E342" s="71">
        <f t="shared" si="16"/>
        <v>1</v>
      </c>
      <c r="F342" s="71">
        <v>1</v>
      </c>
      <c r="G342" s="71"/>
      <c r="H342" s="71"/>
      <c r="I342" s="71"/>
      <c r="J342" s="71"/>
      <c r="K342" s="71"/>
      <c r="L342" s="71">
        <v>1</v>
      </c>
      <c r="M342" s="71">
        <f t="shared" si="17"/>
        <v>0</v>
      </c>
      <c r="N342" s="71"/>
      <c r="O342" s="71"/>
      <c r="P342" s="71"/>
      <c r="Q342" s="71"/>
      <c r="R342" s="71"/>
      <c r="S342" s="71"/>
      <c r="T342" s="72">
        <f t="shared" si="15"/>
        <v>0</v>
      </c>
    </row>
    <row r="343" spans="1:20" x14ac:dyDescent="0.25">
      <c r="A343" s="59">
        <v>30344</v>
      </c>
      <c r="B343" s="59" t="s">
        <v>3226</v>
      </c>
      <c r="C343" s="64" t="s">
        <v>2869</v>
      </c>
      <c r="D343" s="56"/>
      <c r="E343" s="55">
        <f t="shared" si="16"/>
        <v>3</v>
      </c>
      <c r="F343" s="55">
        <v>1</v>
      </c>
      <c r="G343" s="56">
        <v>1</v>
      </c>
      <c r="H343" s="56"/>
      <c r="I343" s="56">
        <v>1</v>
      </c>
      <c r="J343" s="56"/>
      <c r="K343" s="56"/>
      <c r="L343" s="56">
        <v>2</v>
      </c>
      <c r="M343" s="55">
        <f t="shared" si="17"/>
        <v>1</v>
      </c>
      <c r="N343" s="56"/>
      <c r="O343" s="56"/>
      <c r="P343" s="56">
        <v>1</v>
      </c>
      <c r="Q343" s="56"/>
      <c r="R343" s="56"/>
      <c r="S343" s="56"/>
      <c r="T343" s="57">
        <f t="shared" si="15"/>
        <v>0.33333333333333331</v>
      </c>
    </row>
    <row r="344" spans="1:20" x14ac:dyDescent="0.25">
      <c r="A344" s="58">
        <v>30345</v>
      </c>
      <c r="B344" s="58" t="s">
        <v>3279</v>
      </c>
      <c r="C344" s="69" t="s">
        <v>2876</v>
      </c>
      <c r="D344" s="70"/>
      <c r="E344" s="71">
        <f t="shared" si="16"/>
        <v>1</v>
      </c>
      <c r="F344" s="71">
        <v>1</v>
      </c>
      <c r="G344" s="71"/>
      <c r="H344" s="71"/>
      <c r="I344" s="71"/>
      <c r="J344" s="71"/>
      <c r="K344" s="71"/>
      <c r="L344" s="71">
        <v>1</v>
      </c>
      <c r="M344" s="71">
        <f t="shared" si="17"/>
        <v>0</v>
      </c>
      <c r="N344" s="71"/>
      <c r="O344" s="71"/>
      <c r="P344" s="71"/>
      <c r="Q344" s="71"/>
      <c r="R344" s="71"/>
      <c r="S344" s="71"/>
      <c r="T344" s="72">
        <f t="shared" si="15"/>
        <v>0</v>
      </c>
    </row>
    <row r="345" spans="1:20" x14ac:dyDescent="0.25">
      <c r="A345" s="58">
        <v>30346</v>
      </c>
      <c r="B345" s="58" t="s">
        <v>3227</v>
      </c>
      <c r="C345" s="69" t="s">
        <v>2865</v>
      </c>
      <c r="D345" s="70"/>
      <c r="E345" s="71">
        <f t="shared" si="16"/>
        <v>1</v>
      </c>
      <c r="F345" s="71">
        <v>1</v>
      </c>
      <c r="G345" s="70"/>
      <c r="H345" s="70"/>
      <c r="I345" s="70"/>
      <c r="J345" s="70"/>
      <c r="K345" s="70"/>
      <c r="L345" s="70">
        <v>1</v>
      </c>
      <c r="M345" s="71">
        <f t="shared" si="17"/>
        <v>0</v>
      </c>
      <c r="N345" s="70"/>
      <c r="O345" s="70"/>
      <c r="P345" s="70"/>
      <c r="Q345" s="70"/>
      <c r="R345" s="70"/>
      <c r="S345" s="70"/>
      <c r="T345" s="72">
        <f t="shared" si="15"/>
        <v>0</v>
      </c>
    </row>
    <row r="346" spans="1:20" x14ac:dyDescent="0.25">
      <c r="A346" s="59">
        <v>30347</v>
      </c>
      <c r="B346" s="59" t="s">
        <v>3228</v>
      </c>
      <c r="C346" s="64" t="s">
        <v>2869</v>
      </c>
      <c r="D346" s="56"/>
      <c r="E346" s="55">
        <f t="shared" si="16"/>
        <v>1</v>
      </c>
      <c r="F346" s="55">
        <v>1</v>
      </c>
      <c r="G346" s="55"/>
      <c r="H346" s="55"/>
      <c r="I346" s="55"/>
      <c r="J346" s="55"/>
      <c r="K346" s="55"/>
      <c r="L346" s="55">
        <v>0</v>
      </c>
      <c r="M346" s="55">
        <f t="shared" si="17"/>
        <v>1</v>
      </c>
      <c r="N346" s="55"/>
      <c r="O346" s="55">
        <v>1</v>
      </c>
      <c r="P346" s="55"/>
      <c r="Q346" s="55"/>
      <c r="R346" s="55"/>
      <c r="S346" s="55"/>
      <c r="T346" s="57">
        <f t="shared" si="15"/>
        <v>1</v>
      </c>
    </row>
    <row r="347" spans="1:20" x14ac:dyDescent="0.25">
      <c r="A347" s="58">
        <v>30348</v>
      </c>
      <c r="B347" s="58" t="s">
        <v>3229</v>
      </c>
      <c r="C347" s="69" t="s">
        <v>2865</v>
      </c>
      <c r="D347" s="70"/>
      <c r="E347" s="71">
        <f t="shared" si="16"/>
        <v>2</v>
      </c>
      <c r="F347" s="70">
        <v>1</v>
      </c>
      <c r="G347" s="70"/>
      <c r="H347" s="70">
        <v>1</v>
      </c>
      <c r="I347" s="70"/>
      <c r="J347" s="70"/>
      <c r="K347" s="70"/>
      <c r="L347" s="70">
        <v>2</v>
      </c>
      <c r="M347" s="71">
        <f t="shared" si="17"/>
        <v>0</v>
      </c>
      <c r="N347" s="70"/>
      <c r="O347" s="70"/>
      <c r="P347" s="70"/>
      <c r="Q347" s="70"/>
      <c r="R347" s="70"/>
      <c r="S347" s="70"/>
      <c r="T347" s="72">
        <f t="shared" si="15"/>
        <v>0</v>
      </c>
    </row>
    <row r="348" spans="1:20" x14ac:dyDescent="0.25">
      <c r="A348" s="58">
        <v>30349</v>
      </c>
      <c r="B348" s="58" t="s">
        <v>3230</v>
      </c>
      <c r="C348" s="69" t="s">
        <v>2866</v>
      </c>
      <c r="D348" s="70"/>
      <c r="E348" s="71">
        <f t="shared" si="16"/>
        <v>1</v>
      </c>
      <c r="F348" s="70">
        <v>1</v>
      </c>
      <c r="G348" s="71"/>
      <c r="H348" s="71"/>
      <c r="I348" s="71"/>
      <c r="J348" s="71"/>
      <c r="K348" s="71"/>
      <c r="L348" s="71">
        <v>1</v>
      </c>
      <c r="M348" s="71">
        <f t="shared" si="17"/>
        <v>0</v>
      </c>
      <c r="N348" s="71"/>
      <c r="O348" s="71"/>
      <c r="P348" s="71"/>
      <c r="Q348" s="71"/>
      <c r="R348" s="71"/>
      <c r="S348" s="71"/>
      <c r="T348" s="72">
        <f t="shared" si="15"/>
        <v>0</v>
      </c>
    </row>
    <row r="349" spans="1:20" x14ac:dyDescent="0.25">
      <c r="A349" s="59">
        <v>30350</v>
      </c>
      <c r="B349" s="59" t="s">
        <v>3231</v>
      </c>
      <c r="C349" s="64" t="s">
        <v>2891</v>
      </c>
      <c r="D349" s="56"/>
      <c r="E349" s="55">
        <f t="shared" si="16"/>
        <v>4</v>
      </c>
      <c r="F349" s="56">
        <v>1</v>
      </c>
      <c r="G349" s="56"/>
      <c r="H349" s="56">
        <v>1</v>
      </c>
      <c r="I349" s="56">
        <v>1</v>
      </c>
      <c r="J349" s="56">
        <v>1</v>
      </c>
      <c r="K349" s="56"/>
      <c r="L349" s="56">
        <v>2</v>
      </c>
      <c r="M349" s="55">
        <f t="shared" si="17"/>
        <v>2</v>
      </c>
      <c r="N349" s="56"/>
      <c r="O349" s="56"/>
      <c r="P349" s="56"/>
      <c r="Q349" s="56"/>
      <c r="R349" s="56"/>
      <c r="S349" s="56">
        <v>2</v>
      </c>
      <c r="T349" s="57">
        <f t="shared" si="15"/>
        <v>0.5</v>
      </c>
    </row>
    <row r="350" spans="1:20" x14ac:dyDescent="0.25">
      <c r="A350" s="59">
        <v>30351</v>
      </c>
      <c r="B350" s="59" t="s">
        <v>3232</v>
      </c>
      <c r="C350" s="64" t="s">
        <v>2881</v>
      </c>
      <c r="D350" s="56"/>
      <c r="E350" s="55">
        <f t="shared" si="16"/>
        <v>5</v>
      </c>
      <c r="F350" s="56">
        <v>1</v>
      </c>
      <c r="G350" s="56">
        <v>2</v>
      </c>
      <c r="H350" s="56">
        <v>1</v>
      </c>
      <c r="I350" s="56">
        <v>1</v>
      </c>
      <c r="J350" s="56"/>
      <c r="K350" s="56"/>
      <c r="L350" s="56">
        <v>1</v>
      </c>
      <c r="M350" s="55">
        <f t="shared" si="17"/>
        <v>4</v>
      </c>
      <c r="N350" s="56"/>
      <c r="O350" s="56"/>
      <c r="P350" s="56"/>
      <c r="Q350" s="56"/>
      <c r="R350" s="56"/>
      <c r="S350" s="56">
        <v>4</v>
      </c>
      <c r="T350" s="57">
        <f t="shared" si="15"/>
        <v>0.8</v>
      </c>
    </row>
    <row r="351" spans="1:20" x14ac:dyDescent="0.25">
      <c r="A351" s="59">
        <v>30352</v>
      </c>
      <c r="B351" s="58" t="s">
        <v>3233</v>
      </c>
      <c r="C351" s="69" t="s">
        <v>2866</v>
      </c>
      <c r="D351" s="70"/>
      <c r="E351" s="71">
        <f t="shared" si="16"/>
        <v>1</v>
      </c>
      <c r="F351" s="70">
        <v>1</v>
      </c>
      <c r="G351" s="70"/>
      <c r="H351" s="70"/>
      <c r="I351" s="70"/>
      <c r="J351" s="70"/>
      <c r="K351" s="70"/>
      <c r="L351" s="70">
        <v>1</v>
      </c>
      <c r="M351" s="71">
        <f t="shared" si="17"/>
        <v>0</v>
      </c>
      <c r="N351" s="70"/>
      <c r="O351" s="70"/>
      <c r="P351" s="70"/>
      <c r="Q351" s="70"/>
      <c r="R351" s="70"/>
      <c r="S351" s="70"/>
      <c r="T351" s="72">
        <f t="shared" si="15"/>
        <v>0</v>
      </c>
    </row>
    <row r="352" spans="1:20" x14ac:dyDescent="0.25">
      <c r="A352" s="58">
        <v>30353</v>
      </c>
      <c r="B352" s="58" t="s">
        <v>3234</v>
      </c>
      <c r="C352" s="69" t="s">
        <v>2891</v>
      </c>
      <c r="D352" s="70"/>
      <c r="E352" s="71">
        <f t="shared" si="16"/>
        <v>1</v>
      </c>
      <c r="F352" s="70">
        <v>1</v>
      </c>
      <c r="G352" s="71"/>
      <c r="H352" s="71"/>
      <c r="I352" s="71"/>
      <c r="J352" s="71"/>
      <c r="K352" s="71"/>
      <c r="L352" s="71">
        <v>1</v>
      </c>
      <c r="M352" s="71">
        <f t="shared" si="17"/>
        <v>0</v>
      </c>
      <c r="N352" s="71"/>
      <c r="O352" s="71"/>
      <c r="P352" s="71"/>
      <c r="Q352" s="71"/>
      <c r="R352" s="71"/>
      <c r="S352" s="71"/>
      <c r="T352" s="72">
        <f t="shared" si="15"/>
        <v>0</v>
      </c>
    </row>
    <row r="353" spans="2:20" ht="15.75" x14ac:dyDescent="0.25">
      <c r="B353" s="8" t="s">
        <v>3235</v>
      </c>
      <c r="C353" s="9"/>
      <c r="D353" s="10"/>
      <c r="E353" s="10">
        <f>SUM(E2:E352)</f>
        <v>498</v>
      </c>
      <c r="F353" s="10">
        <f t="shared" ref="F353:S353" si="18">SUM(F2:F352)</f>
        <v>351</v>
      </c>
      <c r="G353" s="10">
        <f>SUM(G2:G352)</f>
        <v>61</v>
      </c>
      <c r="H353" s="10">
        <f>SUM(H2:H352)</f>
        <v>45</v>
      </c>
      <c r="I353" s="10">
        <f>SUM(I2:I352)</f>
        <v>31</v>
      </c>
      <c r="J353" s="10">
        <f>SUM(J2:J352)</f>
        <v>5</v>
      </c>
      <c r="K353" s="10">
        <f>SUM(K2:K352)</f>
        <v>5</v>
      </c>
      <c r="L353" s="10">
        <f t="shared" si="18"/>
        <v>355</v>
      </c>
      <c r="M353" s="10">
        <f t="shared" si="18"/>
        <v>143</v>
      </c>
      <c r="N353" s="10">
        <f t="shared" si="18"/>
        <v>4</v>
      </c>
      <c r="O353" s="10">
        <f t="shared" si="18"/>
        <v>37</v>
      </c>
      <c r="P353" s="10">
        <f t="shared" si="18"/>
        <v>35</v>
      </c>
      <c r="Q353" s="10">
        <f t="shared" si="18"/>
        <v>23</v>
      </c>
      <c r="R353" s="10">
        <f t="shared" si="18"/>
        <v>0</v>
      </c>
      <c r="S353" s="10">
        <f t="shared" si="18"/>
        <v>44</v>
      </c>
      <c r="T353" s="100">
        <f t="shared" si="15"/>
        <v>0.28714859437751006</v>
      </c>
    </row>
    <row r="354" spans="2:20" ht="15.75" x14ac:dyDescent="0.25">
      <c r="B354" s="11"/>
      <c r="C354" s="12"/>
      <c r="D354" s="13"/>
      <c r="E354" s="13"/>
      <c r="F354" s="13"/>
      <c r="G354" s="13"/>
      <c r="H354" s="13"/>
      <c r="I354" s="13"/>
      <c r="J354" s="13"/>
      <c r="K354" s="13">
        <f>G353+H353+I353+J353+K353</f>
        <v>147</v>
      </c>
      <c r="L354" s="13"/>
      <c r="M354" s="13">
        <f>L353+M353</f>
        <v>498</v>
      </c>
      <c r="N354" s="13"/>
      <c r="O354" s="13"/>
      <c r="P354" s="13"/>
      <c r="Q354" s="13"/>
      <c r="R354" s="13"/>
      <c r="S354" s="13">
        <f>N353+O353+P353+Q353+R353+S353</f>
        <v>143</v>
      </c>
      <c r="T354" s="14"/>
    </row>
    <row r="355" spans="2:20" x14ac:dyDescent="0.25">
      <c r="B355" s="15"/>
      <c r="C355" s="16"/>
      <c r="D355" s="16"/>
      <c r="E355" s="16"/>
      <c r="F355" s="16"/>
      <c r="G355" s="16"/>
      <c r="H355" s="16"/>
      <c r="I355" s="16"/>
      <c r="J355" s="16"/>
      <c r="K355" s="16">
        <f>F353+K354</f>
        <v>498</v>
      </c>
      <c r="L355" s="16"/>
      <c r="M355" s="16"/>
      <c r="N355" s="16"/>
      <c r="O355" s="16"/>
      <c r="P355" s="16"/>
      <c r="Q355" s="16"/>
      <c r="R355" s="16"/>
      <c r="S355" s="17"/>
      <c r="T355" s="18"/>
    </row>
    <row r="356" spans="2:20" ht="15.75" x14ac:dyDescent="0.25">
      <c r="B356" s="19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8"/>
    </row>
  </sheetData>
  <autoFilter ref="A1:AH355" xr:uid="{2769B08C-F1E4-4D92-A322-800536D9CE29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0F757-8346-42E1-9CE9-F3F7A898C33A}">
  <dimension ref="A1:S98"/>
  <sheetViews>
    <sheetView topLeftCell="D41" workbookViewId="0">
      <selection activeCell="I10" sqref="I10"/>
    </sheetView>
  </sheetViews>
  <sheetFormatPr baseColWidth="10" defaultRowHeight="15" x14ac:dyDescent="0.25"/>
  <cols>
    <col min="1" max="1" width="28" customWidth="1"/>
    <col min="2" max="3" width="10" style="22" customWidth="1"/>
    <col min="4" max="4" width="8.85546875" style="22" customWidth="1"/>
    <col min="5" max="5" width="13.140625" style="22" customWidth="1"/>
    <col min="6" max="6" width="12.85546875" style="22" customWidth="1"/>
    <col min="7" max="7" width="11.42578125" style="22"/>
    <col min="8" max="8" width="9.7109375" style="22" customWidth="1"/>
    <col min="9" max="9" width="9.85546875" style="22" customWidth="1"/>
    <col min="10" max="10" width="11.28515625" style="22" customWidth="1"/>
    <col min="11" max="13" width="11.5703125" style="22" bestFit="1" customWidth="1"/>
    <col min="257" max="257" width="23.5703125" customWidth="1"/>
    <col min="258" max="259" width="10" customWidth="1"/>
    <col min="260" max="260" width="8.85546875" customWidth="1"/>
    <col min="264" max="264" width="9.7109375" customWidth="1"/>
    <col min="265" max="265" width="9.85546875" customWidth="1"/>
    <col min="266" max="266" width="11.28515625" customWidth="1"/>
    <col min="267" max="269" width="11.5703125" bestFit="1" customWidth="1"/>
    <col min="513" max="513" width="23.5703125" customWidth="1"/>
    <col min="514" max="515" width="10" customWidth="1"/>
    <col min="516" max="516" width="8.85546875" customWidth="1"/>
    <col min="520" max="520" width="9.7109375" customWidth="1"/>
    <col min="521" max="521" width="9.85546875" customWidth="1"/>
    <col min="522" max="522" width="11.28515625" customWidth="1"/>
    <col min="523" max="525" width="11.5703125" bestFit="1" customWidth="1"/>
    <col min="769" max="769" width="23.5703125" customWidth="1"/>
    <col min="770" max="771" width="10" customWidth="1"/>
    <col min="772" max="772" width="8.85546875" customWidth="1"/>
    <col min="776" max="776" width="9.7109375" customWidth="1"/>
    <col min="777" max="777" width="9.85546875" customWidth="1"/>
    <col min="778" max="778" width="11.28515625" customWidth="1"/>
    <col min="779" max="781" width="11.5703125" bestFit="1" customWidth="1"/>
    <col min="1025" max="1025" width="23.5703125" customWidth="1"/>
    <col min="1026" max="1027" width="10" customWidth="1"/>
    <col min="1028" max="1028" width="8.85546875" customWidth="1"/>
    <col min="1032" max="1032" width="9.7109375" customWidth="1"/>
    <col min="1033" max="1033" width="9.85546875" customWidth="1"/>
    <col min="1034" max="1034" width="11.28515625" customWidth="1"/>
    <col min="1035" max="1037" width="11.5703125" bestFit="1" customWidth="1"/>
    <col min="1281" max="1281" width="23.5703125" customWidth="1"/>
    <col min="1282" max="1283" width="10" customWidth="1"/>
    <col min="1284" max="1284" width="8.85546875" customWidth="1"/>
    <col min="1288" max="1288" width="9.7109375" customWidth="1"/>
    <col min="1289" max="1289" width="9.85546875" customWidth="1"/>
    <col min="1290" max="1290" width="11.28515625" customWidth="1"/>
    <col min="1291" max="1293" width="11.5703125" bestFit="1" customWidth="1"/>
    <col min="1537" max="1537" width="23.5703125" customWidth="1"/>
    <col min="1538" max="1539" width="10" customWidth="1"/>
    <col min="1540" max="1540" width="8.85546875" customWidth="1"/>
    <col min="1544" max="1544" width="9.7109375" customWidth="1"/>
    <col min="1545" max="1545" width="9.85546875" customWidth="1"/>
    <col min="1546" max="1546" width="11.28515625" customWidth="1"/>
    <col min="1547" max="1549" width="11.5703125" bestFit="1" customWidth="1"/>
    <col min="1793" max="1793" width="23.5703125" customWidth="1"/>
    <col min="1794" max="1795" width="10" customWidth="1"/>
    <col min="1796" max="1796" width="8.85546875" customWidth="1"/>
    <col min="1800" max="1800" width="9.7109375" customWidth="1"/>
    <col min="1801" max="1801" width="9.85546875" customWidth="1"/>
    <col min="1802" max="1802" width="11.28515625" customWidth="1"/>
    <col min="1803" max="1805" width="11.5703125" bestFit="1" customWidth="1"/>
    <col min="2049" max="2049" width="23.5703125" customWidth="1"/>
    <col min="2050" max="2051" width="10" customWidth="1"/>
    <col min="2052" max="2052" width="8.85546875" customWidth="1"/>
    <col min="2056" max="2056" width="9.7109375" customWidth="1"/>
    <col min="2057" max="2057" width="9.85546875" customWidth="1"/>
    <col min="2058" max="2058" width="11.28515625" customWidth="1"/>
    <col min="2059" max="2061" width="11.5703125" bestFit="1" customWidth="1"/>
    <col min="2305" max="2305" width="23.5703125" customWidth="1"/>
    <col min="2306" max="2307" width="10" customWidth="1"/>
    <col min="2308" max="2308" width="8.85546875" customWidth="1"/>
    <col min="2312" max="2312" width="9.7109375" customWidth="1"/>
    <col min="2313" max="2313" width="9.85546875" customWidth="1"/>
    <col min="2314" max="2314" width="11.28515625" customWidth="1"/>
    <col min="2315" max="2317" width="11.5703125" bestFit="1" customWidth="1"/>
    <col min="2561" max="2561" width="23.5703125" customWidth="1"/>
    <col min="2562" max="2563" width="10" customWidth="1"/>
    <col min="2564" max="2564" width="8.85546875" customWidth="1"/>
    <col min="2568" max="2568" width="9.7109375" customWidth="1"/>
    <col min="2569" max="2569" width="9.85546875" customWidth="1"/>
    <col min="2570" max="2570" width="11.28515625" customWidth="1"/>
    <col min="2571" max="2573" width="11.5703125" bestFit="1" customWidth="1"/>
    <col min="2817" max="2817" width="23.5703125" customWidth="1"/>
    <col min="2818" max="2819" width="10" customWidth="1"/>
    <col min="2820" max="2820" width="8.85546875" customWidth="1"/>
    <col min="2824" max="2824" width="9.7109375" customWidth="1"/>
    <col min="2825" max="2825" width="9.85546875" customWidth="1"/>
    <col min="2826" max="2826" width="11.28515625" customWidth="1"/>
    <col min="2827" max="2829" width="11.5703125" bestFit="1" customWidth="1"/>
    <col min="3073" max="3073" width="23.5703125" customWidth="1"/>
    <col min="3074" max="3075" width="10" customWidth="1"/>
    <col min="3076" max="3076" width="8.85546875" customWidth="1"/>
    <col min="3080" max="3080" width="9.7109375" customWidth="1"/>
    <col min="3081" max="3081" width="9.85546875" customWidth="1"/>
    <col min="3082" max="3082" width="11.28515625" customWidth="1"/>
    <col min="3083" max="3085" width="11.5703125" bestFit="1" customWidth="1"/>
    <col min="3329" max="3329" width="23.5703125" customWidth="1"/>
    <col min="3330" max="3331" width="10" customWidth="1"/>
    <col min="3332" max="3332" width="8.85546875" customWidth="1"/>
    <col min="3336" max="3336" width="9.7109375" customWidth="1"/>
    <col min="3337" max="3337" width="9.85546875" customWidth="1"/>
    <col min="3338" max="3338" width="11.28515625" customWidth="1"/>
    <col min="3339" max="3341" width="11.5703125" bestFit="1" customWidth="1"/>
    <col min="3585" max="3585" width="23.5703125" customWidth="1"/>
    <col min="3586" max="3587" width="10" customWidth="1"/>
    <col min="3588" max="3588" width="8.85546875" customWidth="1"/>
    <col min="3592" max="3592" width="9.7109375" customWidth="1"/>
    <col min="3593" max="3593" width="9.85546875" customWidth="1"/>
    <col min="3594" max="3594" width="11.28515625" customWidth="1"/>
    <col min="3595" max="3597" width="11.5703125" bestFit="1" customWidth="1"/>
    <col min="3841" max="3841" width="23.5703125" customWidth="1"/>
    <col min="3842" max="3843" width="10" customWidth="1"/>
    <col min="3844" max="3844" width="8.85546875" customWidth="1"/>
    <col min="3848" max="3848" width="9.7109375" customWidth="1"/>
    <col min="3849" max="3849" width="9.85546875" customWidth="1"/>
    <col min="3850" max="3850" width="11.28515625" customWidth="1"/>
    <col min="3851" max="3853" width="11.5703125" bestFit="1" customWidth="1"/>
    <col min="4097" max="4097" width="23.5703125" customWidth="1"/>
    <col min="4098" max="4099" width="10" customWidth="1"/>
    <col min="4100" max="4100" width="8.85546875" customWidth="1"/>
    <col min="4104" max="4104" width="9.7109375" customWidth="1"/>
    <col min="4105" max="4105" width="9.85546875" customWidth="1"/>
    <col min="4106" max="4106" width="11.28515625" customWidth="1"/>
    <col min="4107" max="4109" width="11.5703125" bestFit="1" customWidth="1"/>
    <col min="4353" max="4353" width="23.5703125" customWidth="1"/>
    <col min="4354" max="4355" width="10" customWidth="1"/>
    <col min="4356" max="4356" width="8.85546875" customWidth="1"/>
    <col min="4360" max="4360" width="9.7109375" customWidth="1"/>
    <col min="4361" max="4361" width="9.85546875" customWidth="1"/>
    <col min="4362" max="4362" width="11.28515625" customWidth="1"/>
    <col min="4363" max="4365" width="11.5703125" bestFit="1" customWidth="1"/>
    <col min="4609" max="4609" width="23.5703125" customWidth="1"/>
    <col min="4610" max="4611" width="10" customWidth="1"/>
    <col min="4612" max="4612" width="8.85546875" customWidth="1"/>
    <col min="4616" max="4616" width="9.7109375" customWidth="1"/>
    <col min="4617" max="4617" width="9.85546875" customWidth="1"/>
    <col min="4618" max="4618" width="11.28515625" customWidth="1"/>
    <col min="4619" max="4621" width="11.5703125" bestFit="1" customWidth="1"/>
    <col min="4865" max="4865" width="23.5703125" customWidth="1"/>
    <col min="4866" max="4867" width="10" customWidth="1"/>
    <col min="4868" max="4868" width="8.85546875" customWidth="1"/>
    <col min="4872" max="4872" width="9.7109375" customWidth="1"/>
    <col min="4873" max="4873" width="9.85546875" customWidth="1"/>
    <col min="4874" max="4874" width="11.28515625" customWidth="1"/>
    <col min="4875" max="4877" width="11.5703125" bestFit="1" customWidth="1"/>
    <col min="5121" max="5121" width="23.5703125" customWidth="1"/>
    <col min="5122" max="5123" width="10" customWidth="1"/>
    <col min="5124" max="5124" width="8.85546875" customWidth="1"/>
    <col min="5128" max="5128" width="9.7109375" customWidth="1"/>
    <col min="5129" max="5129" width="9.85546875" customWidth="1"/>
    <col min="5130" max="5130" width="11.28515625" customWidth="1"/>
    <col min="5131" max="5133" width="11.5703125" bestFit="1" customWidth="1"/>
    <col min="5377" max="5377" width="23.5703125" customWidth="1"/>
    <col min="5378" max="5379" width="10" customWidth="1"/>
    <col min="5380" max="5380" width="8.85546875" customWidth="1"/>
    <col min="5384" max="5384" width="9.7109375" customWidth="1"/>
    <col min="5385" max="5385" width="9.85546875" customWidth="1"/>
    <col min="5386" max="5386" width="11.28515625" customWidth="1"/>
    <col min="5387" max="5389" width="11.5703125" bestFit="1" customWidth="1"/>
    <col min="5633" max="5633" width="23.5703125" customWidth="1"/>
    <col min="5634" max="5635" width="10" customWidth="1"/>
    <col min="5636" max="5636" width="8.85546875" customWidth="1"/>
    <col min="5640" max="5640" width="9.7109375" customWidth="1"/>
    <col min="5641" max="5641" width="9.85546875" customWidth="1"/>
    <col min="5642" max="5642" width="11.28515625" customWidth="1"/>
    <col min="5643" max="5645" width="11.5703125" bestFit="1" customWidth="1"/>
    <col min="5889" max="5889" width="23.5703125" customWidth="1"/>
    <col min="5890" max="5891" width="10" customWidth="1"/>
    <col min="5892" max="5892" width="8.85546875" customWidth="1"/>
    <col min="5896" max="5896" width="9.7109375" customWidth="1"/>
    <col min="5897" max="5897" width="9.85546875" customWidth="1"/>
    <col min="5898" max="5898" width="11.28515625" customWidth="1"/>
    <col min="5899" max="5901" width="11.5703125" bestFit="1" customWidth="1"/>
    <col min="6145" max="6145" width="23.5703125" customWidth="1"/>
    <col min="6146" max="6147" width="10" customWidth="1"/>
    <col min="6148" max="6148" width="8.85546875" customWidth="1"/>
    <col min="6152" max="6152" width="9.7109375" customWidth="1"/>
    <col min="6153" max="6153" width="9.85546875" customWidth="1"/>
    <col min="6154" max="6154" width="11.28515625" customWidth="1"/>
    <col min="6155" max="6157" width="11.5703125" bestFit="1" customWidth="1"/>
    <col min="6401" max="6401" width="23.5703125" customWidth="1"/>
    <col min="6402" max="6403" width="10" customWidth="1"/>
    <col min="6404" max="6404" width="8.85546875" customWidth="1"/>
    <col min="6408" max="6408" width="9.7109375" customWidth="1"/>
    <col min="6409" max="6409" width="9.85546875" customWidth="1"/>
    <col min="6410" max="6410" width="11.28515625" customWidth="1"/>
    <col min="6411" max="6413" width="11.5703125" bestFit="1" customWidth="1"/>
    <col min="6657" max="6657" width="23.5703125" customWidth="1"/>
    <col min="6658" max="6659" width="10" customWidth="1"/>
    <col min="6660" max="6660" width="8.85546875" customWidth="1"/>
    <col min="6664" max="6664" width="9.7109375" customWidth="1"/>
    <col min="6665" max="6665" width="9.85546875" customWidth="1"/>
    <col min="6666" max="6666" width="11.28515625" customWidth="1"/>
    <col min="6667" max="6669" width="11.5703125" bestFit="1" customWidth="1"/>
    <col min="6913" max="6913" width="23.5703125" customWidth="1"/>
    <col min="6914" max="6915" width="10" customWidth="1"/>
    <col min="6916" max="6916" width="8.85546875" customWidth="1"/>
    <col min="6920" max="6920" width="9.7109375" customWidth="1"/>
    <col min="6921" max="6921" width="9.85546875" customWidth="1"/>
    <col min="6922" max="6922" width="11.28515625" customWidth="1"/>
    <col min="6923" max="6925" width="11.5703125" bestFit="1" customWidth="1"/>
    <col min="7169" max="7169" width="23.5703125" customWidth="1"/>
    <col min="7170" max="7171" width="10" customWidth="1"/>
    <col min="7172" max="7172" width="8.85546875" customWidth="1"/>
    <col min="7176" max="7176" width="9.7109375" customWidth="1"/>
    <col min="7177" max="7177" width="9.85546875" customWidth="1"/>
    <col min="7178" max="7178" width="11.28515625" customWidth="1"/>
    <col min="7179" max="7181" width="11.5703125" bestFit="1" customWidth="1"/>
    <col min="7425" max="7425" width="23.5703125" customWidth="1"/>
    <col min="7426" max="7427" width="10" customWidth="1"/>
    <col min="7428" max="7428" width="8.85546875" customWidth="1"/>
    <col min="7432" max="7432" width="9.7109375" customWidth="1"/>
    <col min="7433" max="7433" width="9.85546875" customWidth="1"/>
    <col min="7434" max="7434" width="11.28515625" customWidth="1"/>
    <col min="7435" max="7437" width="11.5703125" bestFit="1" customWidth="1"/>
    <col min="7681" max="7681" width="23.5703125" customWidth="1"/>
    <col min="7682" max="7683" width="10" customWidth="1"/>
    <col min="7684" max="7684" width="8.85546875" customWidth="1"/>
    <col min="7688" max="7688" width="9.7109375" customWidth="1"/>
    <col min="7689" max="7689" width="9.85546875" customWidth="1"/>
    <col min="7690" max="7690" width="11.28515625" customWidth="1"/>
    <col min="7691" max="7693" width="11.5703125" bestFit="1" customWidth="1"/>
    <col min="7937" max="7937" width="23.5703125" customWidth="1"/>
    <col min="7938" max="7939" width="10" customWidth="1"/>
    <col min="7940" max="7940" width="8.85546875" customWidth="1"/>
    <col min="7944" max="7944" width="9.7109375" customWidth="1"/>
    <col min="7945" max="7945" width="9.85546875" customWidth="1"/>
    <col min="7946" max="7946" width="11.28515625" customWidth="1"/>
    <col min="7947" max="7949" width="11.5703125" bestFit="1" customWidth="1"/>
    <col min="8193" max="8193" width="23.5703125" customWidth="1"/>
    <col min="8194" max="8195" width="10" customWidth="1"/>
    <col min="8196" max="8196" width="8.85546875" customWidth="1"/>
    <col min="8200" max="8200" width="9.7109375" customWidth="1"/>
    <col min="8201" max="8201" width="9.85546875" customWidth="1"/>
    <col min="8202" max="8202" width="11.28515625" customWidth="1"/>
    <col min="8203" max="8205" width="11.5703125" bestFit="1" customWidth="1"/>
    <col min="8449" max="8449" width="23.5703125" customWidth="1"/>
    <col min="8450" max="8451" width="10" customWidth="1"/>
    <col min="8452" max="8452" width="8.85546875" customWidth="1"/>
    <col min="8456" max="8456" width="9.7109375" customWidth="1"/>
    <col min="8457" max="8457" width="9.85546875" customWidth="1"/>
    <col min="8458" max="8458" width="11.28515625" customWidth="1"/>
    <col min="8459" max="8461" width="11.5703125" bestFit="1" customWidth="1"/>
    <col min="8705" max="8705" width="23.5703125" customWidth="1"/>
    <col min="8706" max="8707" width="10" customWidth="1"/>
    <col min="8708" max="8708" width="8.85546875" customWidth="1"/>
    <col min="8712" max="8712" width="9.7109375" customWidth="1"/>
    <col min="8713" max="8713" width="9.85546875" customWidth="1"/>
    <col min="8714" max="8714" width="11.28515625" customWidth="1"/>
    <col min="8715" max="8717" width="11.5703125" bestFit="1" customWidth="1"/>
    <col min="8961" max="8961" width="23.5703125" customWidth="1"/>
    <col min="8962" max="8963" width="10" customWidth="1"/>
    <col min="8964" max="8964" width="8.85546875" customWidth="1"/>
    <col min="8968" max="8968" width="9.7109375" customWidth="1"/>
    <col min="8969" max="8969" width="9.85546875" customWidth="1"/>
    <col min="8970" max="8970" width="11.28515625" customWidth="1"/>
    <col min="8971" max="8973" width="11.5703125" bestFit="1" customWidth="1"/>
    <col min="9217" max="9217" width="23.5703125" customWidth="1"/>
    <col min="9218" max="9219" width="10" customWidth="1"/>
    <col min="9220" max="9220" width="8.85546875" customWidth="1"/>
    <col min="9224" max="9224" width="9.7109375" customWidth="1"/>
    <col min="9225" max="9225" width="9.85546875" customWidth="1"/>
    <col min="9226" max="9226" width="11.28515625" customWidth="1"/>
    <col min="9227" max="9229" width="11.5703125" bestFit="1" customWidth="1"/>
    <col min="9473" max="9473" width="23.5703125" customWidth="1"/>
    <col min="9474" max="9475" width="10" customWidth="1"/>
    <col min="9476" max="9476" width="8.85546875" customWidth="1"/>
    <col min="9480" max="9480" width="9.7109375" customWidth="1"/>
    <col min="9481" max="9481" width="9.85546875" customWidth="1"/>
    <col min="9482" max="9482" width="11.28515625" customWidth="1"/>
    <col min="9483" max="9485" width="11.5703125" bestFit="1" customWidth="1"/>
    <col min="9729" max="9729" width="23.5703125" customWidth="1"/>
    <col min="9730" max="9731" width="10" customWidth="1"/>
    <col min="9732" max="9732" width="8.85546875" customWidth="1"/>
    <col min="9736" max="9736" width="9.7109375" customWidth="1"/>
    <col min="9737" max="9737" width="9.85546875" customWidth="1"/>
    <col min="9738" max="9738" width="11.28515625" customWidth="1"/>
    <col min="9739" max="9741" width="11.5703125" bestFit="1" customWidth="1"/>
    <col min="9985" max="9985" width="23.5703125" customWidth="1"/>
    <col min="9986" max="9987" width="10" customWidth="1"/>
    <col min="9988" max="9988" width="8.85546875" customWidth="1"/>
    <col min="9992" max="9992" width="9.7109375" customWidth="1"/>
    <col min="9993" max="9993" width="9.85546875" customWidth="1"/>
    <col min="9994" max="9994" width="11.28515625" customWidth="1"/>
    <col min="9995" max="9997" width="11.5703125" bestFit="1" customWidth="1"/>
    <col min="10241" max="10241" width="23.5703125" customWidth="1"/>
    <col min="10242" max="10243" width="10" customWidth="1"/>
    <col min="10244" max="10244" width="8.85546875" customWidth="1"/>
    <col min="10248" max="10248" width="9.7109375" customWidth="1"/>
    <col min="10249" max="10249" width="9.85546875" customWidth="1"/>
    <col min="10250" max="10250" width="11.28515625" customWidth="1"/>
    <col min="10251" max="10253" width="11.5703125" bestFit="1" customWidth="1"/>
    <col min="10497" max="10497" width="23.5703125" customWidth="1"/>
    <col min="10498" max="10499" width="10" customWidth="1"/>
    <col min="10500" max="10500" width="8.85546875" customWidth="1"/>
    <col min="10504" max="10504" width="9.7109375" customWidth="1"/>
    <col min="10505" max="10505" width="9.85546875" customWidth="1"/>
    <col min="10506" max="10506" width="11.28515625" customWidth="1"/>
    <col min="10507" max="10509" width="11.5703125" bestFit="1" customWidth="1"/>
    <col min="10753" max="10753" width="23.5703125" customWidth="1"/>
    <col min="10754" max="10755" width="10" customWidth="1"/>
    <col min="10756" max="10756" width="8.85546875" customWidth="1"/>
    <col min="10760" max="10760" width="9.7109375" customWidth="1"/>
    <col min="10761" max="10761" width="9.85546875" customWidth="1"/>
    <col min="10762" max="10762" width="11.28515625" customWidth="1"/>
    <col min="10763" max="10765" width="11.5703125" bestFit="1" customWidth="1"/>
    <col min="11009" max="11009" width="23.5703125" customWidth="1"/>
    <col min="11010" max="11011" width="10" customWidth="1"/>
    <col min="11012" max="11012" width="8.85546875" customWidth="1"/>
    <col min="11016" max="11016" width="9.7109375" customWidth="1"/>
    <col min="11017" max="11017" width="9.85546875" customWidth="1"/>
    <col min="11018" max="11018" width="11.28515625" customWidth="1"/>
    <col min="11019" max="11021" width="11.5703125" bestFit="1" customWidth="1"/>
    <col min="11265" max="11265" width="23.5703125" customWidth="1"/>
    <col min="11266" max="11267" width="10" customWidth="1"/>
    <col min="11268" max="11268" width="8.85546875" customWidth="1"/>
    <col min="11272" max="11272" width="9.7109375" customWidth="1"/>
    <col min="11273" max="11273" width="9.85546875" customWidth="1"/>
    <col min="11274" max="11274" width="11.28515625" customWidth="1"/>
    <col min="11275" max="11277" width="11.5703125" bestFit="1" customWidth="1"/>
    <col min="11521" max="11521" width="23.5703125" customWidth="1"/>
    <col min="11522" max="11523" width="10" customWidth="1"/>
    <col min="11524" max="11524" width="8.85546875" customWidth="1"/>
    <col min="11528" max="11528" width="9.7109375" customWidth="1"/>
    <col min="11529" max="11529" width="9.85546875" customWidth="1"/>
    <col min="11530" max="11530" width="11.28515625" customWidth="1"/>
    <col min="11531" max="11533" width="11.5703125" bestFit="1" customWidth="1"/>
    <col min="11777" max="11777" width="23.5703125" customWidth="1"/>
    <col min="11778" max="11779" width="10" customWidth="1"/>
    <col min="11780" max="11780" width="8.85546875" customWidth="1"/>
    <col min="11784" max="11784" width="9.7109375" customWidth="1"/>
    <col min="11785" max="11785" width="9.85546875" customWidth="1"/>
    <col min="11786" max="11786" width="11.28515625" customWidth="1"/>
    <col min="11787" max="11789" width="11.5703125" bestFit="1" customWidth="1"/>
    <col min="12033" max="12033" width="23.5703125" customWidth="1"/>
    <col min="12034" max="12035" width="10" customWidth="1"/>
    <col min="12036" max="12036" width="8.85546875" customWidth="1"/>
    <col min="12040" max="12040" width="9.7109375" customWidth="1"/>
    <col min="12041" max="12041" width="9.85546875" customWidth="1"/>
    <col min="12042" max="12042" width="11.28515625" customWidth="1"/>
    <col min="12043" max="12045" width="11.5703125" bestFit="1" customWidth="1"/>
    <col min="12289" max="12289" width="23.5703125" customWidth="1"/>
    <col min="12290" max="12291" width="10" customWidth="1"/>
    <col min="12292" max="12292" width="8.85546875" customWidth="1"/>
    <col min="12296" max="12296" width="9.7109375" customWidth="1"/>
    <col min="12297" max="12297" width="9.85546875" customWidth="1"/>
    <col min="12298" max="12298" width="11.28515625" customWidth="1"/>
    <col min="12299" max="12301" width="11.5703125" bestFit="1" customWidth="1"/>
    <col min="12545" max="12545" width="23.5703125" customWidth="1"/>
    <col min="12546" max="12547" width="10" customWidth="1"/>
    <col min="12548" max="12548" width="8.85546875" customWidth="1"/>
    <col min="12552" max="12552" width="9.7109375" customWidth="1"/>
    <col min="12553" max="12553" width="9.85546875" customWidth="1"/>
    <col min="12554" max="12554" width="11.28515625" customWidth="1"/>
    <col min="12555" max="12557" width="11.5703125" bestFit="1" customWidth="1"/>
    <col min="12801" max="12801" width="23.5703125" customWidth="1"/>
    <col min="12802" max="12803" width="10" customWidth="1"/>
    <col min="12804" max="12804" width="8.85546875" customWidth="1"/>
    <col min="12808" max="12808" width="9.7109375" customWidth="1"/>
    <col min="12809" max="12809" width="9.85546875" customWidth="1"/>
    <col min="12810" max="12810" width="11.28515625" customWidth="1"/>
    <col min="12811" max="12813" width="11.5703125" bestFit="1" customWidth="1"/>
    <col min="13057" max="13057" width="23.5703125" customWidth="1"/>
    <col min="13058" max="13059" width="10" customWidth="1"/>
    <col min="13060" max="13060" width="8.85546875" customWidth="1"/>
    <col min="13064" max="13064" width="9.7109375" customWidth="1"/>
    <col min="13065" max="13065" width="9.85546875" customWidth="1"/>
    <col min="13066" max="13066" width="11.28515625" customWidth="1"/>
    <col min="13067" max="13069" width="11.5703125" bestFit="1" customWidth="1"/>
    <col min="13313" max="13313" width="23.5703125" customWidth="1"/>
    <col min="13314" max="13315" width="10" customWidth="1"/>
    <col min="13316" max="13316" width="8.85546875" customWidth="1"/>
    <col min="13320" max="13320" width="9.7109375" customWidth="1"/>
    <col min="13321" max="13321" width="9.85546875" customWidth="1"/>
    <col min="13322" max="13322" width="11.28515625" customWidth="1"/>
    <col min="13323" max="13325" width="11.5703125" bestFit="1" customWidth="1"/>
    <col min="13569" max="13569" width="23.5703125" customWidth="1"/>
    <col min="13570" max="13571" width="10" customWidth="1"/>
    <col min="13572" max="13572" width="8.85546875" customWidth="1"/>
    <col min="13576" max="13576" width="9.7109375" customWidth="1"/>
    <col min="13577" max="13577" width="9.85546875" customWidth="1"/>
    <col min="13578" max="13578" width="11.28515625" customWidth="1"/>
    <col min="13579" max="13581" width="11.5703125" bestFit="1" customWidth="1"/>
    <col min="13825" max="13825" width="23.5703125" customWidth="1"/>
    <col min="13826" max="13827" width="10" customWidth="1"/>
    <col min="13828" max="13828" width="8.85546875" customWidth="1"/>
    <col min="13832" max="13832" width="9.7109375" customWidth="1"/>
    <col min="13833" max="13833" width="9.85546875" customWidth="1"/>
    <col min="13834" max="13834" width="11.28515625" customWidth="1"/>
    <col min="13835" max="13837" width="11.5703125" bestFit="1" customWidth="1"/>
    <col min="14081" max="14081" width="23.5703125" customWidth="1"/>
    <col min="14082" max="14083" width="10" customWidth="1"/>
    <col min="14084" max="14084" width="8.85546875" customWidth="1"/>
    <col min="14088" max="14088" width="9.7109375" customWidth="1"/>
    <col min="14089" max="14089" width="9.85546875" customWidth="1"/>
    <col min="14090" max="14090" width="11.28515625" customWidth="1"/>
    <col min="14091" max="14093" width="11.5703125" bestFit="1" customWidth="1"/>
    <col min="14337" max="14337" width="23.5703125" customWidth="1"/>
    <col min="14338" max="14339" width="10" customWidth="1"/>
    <col min="14340" max="14340" width="8.85546875" customWidth="1"/>
    <col min="14344" max="14344" width="9.7109375" customWidth="1"/>
    <col min="14345" max="14345" width="9.85546875" customWidth="1"/>
    <col min="14346" max="14346" width="11.28515625" customWidth="1"/>
    <col min="14347" max="14349" width="11.5703125" bestFit="1" customWidth="1"/>
    <col min="14593" max="14593" width="23.5703125" customWidth="1"/>
    <col min="14594" max="14595" width="10" customWidth="1"/>
    <col min="14596" max="14596" width="8.85546875" customWidth="1"/>
    <col min="14600" max="14600" width="9.7109375" customWidth="1"/>
    <col min="14601" max="14601" width="9.85546875" customWidth="1"/>
    <col min="14602" max="14602" width="11.28515625" customWidth="1"/>
    <col min="14603" max="14605" width="11.5703125" bestFit="1" customWidth="1"/>
    <col min="14849" max="14849" width="23.5703125" customWidth="1"/>
    <col min="14850" max="14851" width="10" customWidth="1"/>
    <col min="14852" max="14852" width="8.85546875" customWidth="1"/>
    <col min="14856" max="14856" width="9.7109375" customWidth="1"/>
    <col min="14857" max="14857" width="9.85546875" customWidth="1"/>
    <col min="14858" max="14858" width="11.28515625" customWidth="1"/>
    <col min="14859" max="14861" width="11.5703125" bestFit="1" customWidth="1"/>
    <col min="15105" max="15105" width="23.5703125" customWidth="1"/>
    <col min="15106" max="15107" width="10" customWidth="1"/>
    <col min="15108" max="15108" width="8.85546875" customWidth="1"/>
    <col min="15112" max="15112" width="9.7109375" customWidth="1"/>
    <col min="15113" max="15113" width="9.85546875" customWidth="1"/>
    <col min="15114" max="15114" width="11.28515625" customWidth="1"/>
    <col min="15115" max="15117" width="11.5703125" bestFit="1" customWidth="1"/>
    <col min="15361" max="15361" width="23.5703125" customWidth="1"/>
    <col min="15362" max="15363" width="10" customWidth="1"/>
    <col min="15364" max="15364" width="8.85546875" customWidth="1"/>
    <col min="15368" max="15368" width="9.7109375" customWidth="1"/>
    <col min="15369" max="15369" width="9.85546875" customWidth="1"/>
    <col min="15370" max="15370" width="11.28515625" customWidth="1"/>
    <col min="15371" max="15373" width="11.5703125" bestFit="1" customWidth="1"/>
    <col min="15617" max="15617" width="23.5703125" customWidth="1"/>
    <col min="15618" max="15619" width="10" customWidth="1"/>
    <col min="15620" max="15620" width="8.85546875" customWidth="1"/>
    <col min="15624" max="15624" width="9.7109375" customWidth="1"/>
    <col min="15625" max="15625" width="9.85546875" customWidth="1"/>
    <col min="15626" max="15626" width="11.28515625" customWidth="1"/>
    <col min="15627" max="15629" width="11.5703125" bestFit="1" customWidth="1"/>
    <col min="15873" max="15873" width="23.5703125" customWidth="1"/>
    <col min="15874" max="15875" width="10" customWidth="1"/>
    <col min="15876" max="15876" width="8.85546875" customWidth="1"/>
    <col min="15880" max="15880" width="9.7109375" customWidth="1"/>
    <col min="15881" max="15881" width="9.85546875" customWidth="1"/>
    <col min="15882" max="15882" width="11.28515625" customWidth="1"/>
    <col min="15883" max="15885" width="11.5703125" bestFit="1" customWidth="1"/>
    <col min="16129" max="16129" width="23.5703125" customWidth="1"/>
    <col min="16130" max="16131" width="10" customWidth="1"/>
    <col min="16132" max="16132" width="8.85546875" customWidth="1"/>
    <col min="16136" max="16136" width="9.7109375" customWidth="1"/>
    <col min="16137" max="16137" width="9.85546875" customWidth="1"/>
    <col min="16138" max="16138" width="11.28515625" customWidth="1"/>
    <col min="16139" max="16141" width="11.5703125" bestFit="1" customWidth="1"/>
  </cols>
  <sheetData>
    <row r="1" spans="1:19" s="20" customFormat="1" ht="15.75" x14ac:dyDescent="0.25">
      <c r="A1" s="20" t="s">
        <v>3236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3" spans="1:19" ht="15.75" thickBot="1" x14ac:dyDescent="0.3"/>
    <row r="4" spans="1:19" ht="75" x14ac:dyDescent="0.25">
      <c r="A4" s="23" t="s">
        <v>3237</v>
      </c>
      <c r="B4" s="24" t="s">
        <v>3238</v>
      </c>
      <c r="C4" s="25" t="s">
        <v>3239</v>
      </c>
      <c r="D4" s="26" t="s">
        <v>3240</v>
      </c>
      <c r="E4" s="27" t="s">
        <v>3241</v>
      </c>
      <c r="F4" s="28" t="s">
        <v>3242</v>
      </c>
      <c r="G4" s="29" t="s">
        <v>3243</v>
      </c>
      <c r="H4" s="30" t="s">
        <v>3244</v>
      </c>
      <c r="I4" s="31" t="s">
        <v>3245</v>
      </c>
      <c r="J4" s="32"/>
      <c r="K4" s="32"/>
      <c r="L4" s="32"/>
      <c r="N4" s="24" t="s">
        <v>3238</v>
      </c>
      <c r="O4" s="25" t="s">
        <v>3591</v>
      </c>
      <c r="P4" s="26" t="s">
        <v>3592</v>
      </c>
      <c r="Q4" s="27" t="s">
        <v>3596</v>
      </c>
      <c r="R4" s="28" t="s">
        <v>3597</v>
      </c>
      <c r="S4" s="29" t="s">
        <v>3598</v>
      </c>
    </row>
    <row r="5" spans="1:19" ht="15.75" thickBot="1" x14ac:dyDescent="0.3">
      <c r="A5" s="121" t="s">
        <v>3246</v>
      </c>
      <c r="B5" s="135">
        <f t="shared" ref="B5:B12" si="0">C5+D5+E5+F5+G5</f>
        <v>166</v>
      </c>
      <c r="C5" s="116">
        <v>127</v>
      </c>
      <c r="D5" s="116">
        <f>2+9+2+1</f>
        <v>14</v>
      </c>
      <c r="E5" s="116">
        <v>15</v>
      </c>
      <c r="F5" s="116">
        <v>7</v>
      </c>
      <c r="G5" s="116">
        <f>1+2</f>
        <v>3</v>
      </c>
      <c r="H5" s="114">
        <f>G17</f>
        <v>42</v>
      </c>
      <c r="I5" s="120">
        <f>H5/B5</f>
        <v>0.25301204819277107</v>
      </c>
      <c r="J5" s="34">
        <f>D5+E5+F5+G5</f>
        <v>39</v>
      </c>
      <c r="K5" s="35"/>
      <c r="L5" s="35"/>
      <c r="N5" s="124">
        <f t="shared" ref="N5:S5" si="1">B13</f>
        <v>498</v>
      </c>
      <c r="O5" s="125">
        <f t="shared" si="1"/>
        <v>351</v>
      </c>
      <c r="P5" s="125">
        <f t="shared" si="1"/>
        <v>61</v>
      </c>
      <c r="Q5" s="125">
        <f t="shared" si="1"/>
        <v>45</v>
      </c>
      <c r="R5" s="125">
        <f t="shared" si="1"/>
        <v>31</v>
      </c>
      <c r="S5" s="125">
        <f t="shared" si="1"/>
        <v>10</v>
      </c>
    </row>
    <row r="6" spans="1:19" x14ac:dyDescent="0.25">
      <c r="A6" s="121" t="s">
        <v>2876</v>
      </c>
      <c r="B6" s="135">
        <f t="shared" si="0"/>
        <v>104</v>
      </c>
      <c r="C6" s="116">
        <v>82</v>
      </c>
      <c r="D6" s="116">
        <v>6</v>
      </c>
      <c r="E6" s="116">
        <v>8</v>
      </c>
      <c r="F6" s="116">
        <v>6</v>
      </c>
      <c r="G6" s="116">
        <v>2</v>
      </c>
      <c r="H6" s="114">
        <f t="shared" ref="H6:H12" si="2">G18</f>
        <v>18</v>
      </c>
      <c r="I6" s="120">
        <f t="shared" ref="I6:I13" si="3">H6/B6</f>
        <v>0.17307692307692307</v>
      </c>
      <c r="J6" s="34">
        <f>D6+E6+F6+G6</f>
        <v>22</v>
      </c>
      <c r="K6" s="35"/>
      <c r="L6" s="35"/>
      <c r="N6" s="1"/>
      <c r="O6" s="3"/>
    </row>
    <row r="7" spans="1:19" x14ac:dyDescent="0.25">
      <c r="A7" s="121" t="s">
        <v>2881</v>
      </c>
      <c r="B7" s="135">
        <f t="shared" si="0"/>
        <v>65</v>
      </c>
      <c r="C7" s="116">
        <v>29</v>
      </c>
      <c r="D7" s="116">
        <f>18</f>
        <v>18</v>
      </c>
      <c r="E7" s="116">
        <f>4+1+2+1+2</f>
        <v>10</v>
      </c>
      <c r="F7" s="116">
        <f>6+1</f>
        <v>7</v>
      </c>
      <c r="G7" s="116">
        <v>1</v>
      </c>
      <c r="H7" s="114">
        <f t="shared" si="2"/>
        <v>35</v>
      </c>
      <c r="I7" s="120">
        <f t="shared" si="3"/>
        <v>0.53846153846153844</v>
      </c>
      <c r="J7" s="34">
        <f t="shared" ref="J7:J13" si="4">D7+E7+F7+G7</f>
        <v>36</v>
      </c>
      <c r="K7" s="35"/>
      <c r="L7" s="35"/>
      <c r="N7" s="1"/>
      <c r="O7" s="3"/>
    </row>
    <row r="8" spans="1:19" x14ac:dyDescent="0.25">
      <c r="A8" s="117" t="s">
        <v>3024</v>
      </c>
      <c r="B8" s="135">
        <f t="shared" si="0"/>
        <v>12</v>
      </c>
      <c r="C8" s="118">
        <f>8+1</f>
        <v>9</v>
      </c>
      <c r="D8" s="118">
        <v>1</v>
      </c>
      <c r="E8" s="118">
        <v>1</v>
      </c>
      <c r="F8" s="118">
        <v>1</v>
      </c>
      <c r="G8" s="118">
        <v>0</v>
      </c>
      <c r="H8" s="119">
        <f t="shared" si="2"/>
        <v>1</v>
      </c>
      <c r="I8" s="120">
        <f t="shared" si="3"/>
        <v>8.3333333333333329E-2</v>
      </c>
      <c r="J8" s="34">
        <f t="shared" si="4"/>
        <v>3</v>
      </c>
      <c r="K8" s="35"/>
      <c r="L8" s="35"/>
      <c r="N8" s="1"/>
      <c r="O8" s="3"/>
    </row>
    <row r="9" spans="1:19" x14ac:dyDescent="0.25">
      <c r="A9" s="121" t="s">
        <v>2866</v>
      </c>
      <c r="B9" s="135">
        <f t="shared" si="0"/>
        <v>73</v>
      </c>
      <c r="C9" s="116">
        <v>56</v>
      </c>
      <c r="D9" s="116">
        <v>7</v>
      </c>
      <c r="E9" s="116">
        <v>6</v>
      </c>
      <c r="F9" s="116">
        <v>4</v>
      </c>
      <c r="G9" s="116">
        <v>0</v>
      </c>
      <c r="H9" s="114">
        <f t="shared" si="2"/>
        <v>22</v>
      </c>
      <c r="I9" s="120">
        <f t="shared" si="3"/>
        <v>0.30136986301369861</v>
      </c>
      <c r="J9" s="34">
        <f t="shared" si="4"/>
        <v>17</v>
      </c>
      <c r="K9" s="35"/>
      <c r="L9" s="35"/>
      <c r="N9" s="1"/>
      <c r="O9" s="3"/>
    </row>
    <row r="10" spans="1:19" x14ac:dyDescent="0.25">
      <c r="A10" s="121" t="s">
        <v>3247</v>
      </c>
      <c r="B10" s="135">
        <f t="shared" si="0"/>
        <v>84</v>
      </c>
      <c r="C10" s="116">
        <f>40</f>
        <v>40</v>
      </c>
      <c r="D10" s="116">
        <v>27</v>
      </c>
      <c r="E10" s="116">
        <f>6+2+1</f>
        <v>9</v>
      </c>
      <c r="F10" s="116">
        <v>5</v>
      </c>
      <c r="G10" s="116">
        <f>1+1+1</f>
        <v>3</v>
      </c>
      <c r="H10" s="114">
        <f t="shared" si="2"/>
        <v>43</v>
      </c>
      <c r="I10" s="120">
        <f t="shared" si="3"/>
        <v>0.51190476190476186</v>
      </c>
      <c r="J10" s="34">
        <f t="shared" si="4"/>
        <v>44</v>
      </c>
      <c r="K10" s="36"/>
      <c r="L10" s="36"/>
      <c r="N10" s="1"/>
      <c r="O10" s="3"/>
    </row>
    <row r="11" spans="1:19" x14ac:dyDescent="0.25">
      <c r="A11" s="121" t="s">
        <v>2878</v>
      </c>
      <c r="B11" s="135">
        <f t="shared" si="0"/>
        <v>33</v>
      </c>
      <c r="C11" s="116">
        <v>27</v>
      </c>
      <c r="D11" s="116">
        <v>0</v>
      </c>
      <c r="E11" s="116">
        <v>3</v>
      </c>
      <c r="F11" s="116">
        <v>2</v>
      </c>
      <c r="G11" s="116">
        <v>1</v>
      </c>
      <c r="H11" s="114">
        <f t="shared" si="2"/>
        <v>8</v>
      </c>
      <c r="I11" s="120">
        <f t="shared" si="3"/>
        <v>0.24242424242424243</v>
      </c>
      <c r="J11" s="34">
        <f t="shared" si="4"/>
        <v>6</v>
      </c>
      <c r="K11" s="36"/>
      <c r="L11" s="36"/>
      <c r="N11" s="1"/>
      <c r="O11" s="3"/>
    </row>
    <row r="12" spans="1:19" x14ac:dyDescent="0.25">
      <c r="A12" s="121" t="s">
        <v>3248</v>
      </c>
      <c r="B12" s="135">
        <f t="shared" si="0"/>
        <v>9</v>
      </c>
      <c r="C12" s="122">
        <v>6</v>
      </c>
      <c r="D12" s="122">
        <v>0</v>
      </c>
      <c r="E12" s="122">
        <v>1</v>
      </c>
      <c r="F12" s="122">
        <v>2</v>
      </c>
      <c r="G12" s="122">
        <v>0</v>
      </c>
      <c r="H12" s="114">
        <f t="shared" si="2"/>
        <v>3</v>
      </c>
      <c r="I12" s="120">
        <f t="shared" si="3"/>
        <v>0.33333333333333331</v>
      </c>
      <c r="J12" s="34">
        <f t="shared" si="4"/>
        <v>3</v>
      </c>
      <c r="K12" s="36"/>
      <c r="L12" s="36"/>
      <c r="N12" s="1"/>
      <c r="O12" s="3"/>
    </row>
    <row r="13" spans="1:19" s="39" customFormat="1" ht="15.75" thickBot="1" x14ac:dyDescent="0.3">
      <c r="A13" s="123" t="s">
        <v>3249</v>
      </c>
      <c r="B13" s="124">
        <f>C13+D13+E13+F13+G13</f>
        <v>498</v>
      </c>
      <c r="C13" s="125">
        <f>communes!F353</f>
        <v>351</v>
      </c>
      <c r="D13" s="125">
        <f>communes!G353</f>
        <v>61</v>
      </c>
      <c r="E13" s="125">
        <f>communes!H353</f>
        <v>45</v>
      </c>
      <c r="F13" s="125">
        <f>communes!I353</f>
        <v>31</v>
      </c>
      <c r="G13" s="125">
        <f>communes!J353+communes!K353</f>
        <v>10</v>
      </c>
      <c r="H13" s="126">
        <f>communes!M353</f>
        <v>143</v>
      </c>
      <c r="I13" s="127">
        <f t="shared" si="3"/>
        <v>0.28714859437751006</v>
      </c>
      <c r="J13" s="34">
        <f t="shared" si="4"/>
        <v>147</v>
      </c>
      <c r="K13" s="36"/>
      <c r="L13" s="36"/>
      <c r="M13" s="37"/>
      <c r="N13" s="38"/>
      <c r="O13" s="3"/>
    </row>
    <row r="16" spans="1:19" ht="45" x14ac:dyDescent="0.25">
      <c r="A16" s="40" t="s">
        <v>3237</v>
      </c>
      <c r="B16" s="41" t="s">
        <v>3250</v>
      </c>
      <c r="C16" s="41" t="s">
        <v>3251</v>
      </c>
      <c r="D16" s="41" t="s">
        <v>3252</v>
      </c>
      <c r="E16" s="41" t="s">
        <v>3253</v>
      </c>
      <c r="F16" s="41" t="s">
        <v>3254</v>
      </c>
      <c r="G16" s="41" t="s">
        <v>3255</v>
      </c>
      <c r="H16" s="41" t="s">
        <v>3256</v>
      </c>
      <c r="I16" s="41"/>
    </row>
    <row r="17" spans="1:11" x14ac:dyDescent="0.25">
      <c r="A17" s="113" t="s">
        <v>3246</v>
      </c>
      <c r="B17" s="114">
        <f>7+4</f>
        <v>11</v>
      </c>
      <c r="C17" s="114">
        <f>6+5</f>
        <v>11</v>
      </c>
      <c r="D17" s="114">
        <f>5+4</f>
        <v>9</v>
      </c>
      <c r="E17" s="114">
        <f>8+3</f>
        <v>11</v>
      </c>
      <c r="F17" s="115">
        <f>101+23</f>
        <v>124</v>
      </c>
      <c r="G17" s="115">
        <f>B17+C17+D17+E17</f>
        <v>42</v>
      </c>
      <c r="H17" s="130">
        <f>F17+G17</f>
        <v>166</v>
      </c>
      <c r="I17" s="33"/>
    </row>
    <row r="18" spans="1:11" x14ac:dyDescent="0.25">
      <c r="A18" s="113" t="s">
        <v>2876</v>
      </c>
      <c r="B18" s="114">
        <f>5+3</f>
        <v>8</v>
      </c>
      <c r="C18" s="114">
        <f>2+1</f>
        <v>3</v>
      </c>
      <c r="D18" s="114">
        <f>4+2</f>
        <v>6</v>
      </c>
      <c r="E18" s="114">
        <f>1</f>
        <v>1</v>
      </c>
      <c r="F18" s="115">
        <f>70+16</f>
        <v>86</v>
      </c>
      <c r="G18" s="115">
        <f t="shared" ref="G18:G25" si="5">B18+C18+D18+E18</f>
        <v>18</v>
      </c>
      <c r="H18" s="130">
        <f>F18+G18</f>
        <v>104</v>
      </c>
      <c r="I18" s="33"/>
    </row>
    <row r="19" spans="1:11" x14ac:dyDescent="0.25">
      <c r="A19" s="113" t="s">
        <v>2883</v>
      </c>
      <c r="B19" s="114">
        <f>5+6</f>
        <v>11</v>
      </c>
      <c r="C19" s="114">
        <f>3+2</f>
        <v>5</v>
      </c>
      <c r="D19" s="114">
        <f>2+1</f>
        <v>3</v>
      </c>
      <c r="E19" s="114">
        <f>4+12</f>
        <v>16</v>
      </c>
      <c r="F19" s="115">
        <f>15+15</f>
        <v>30</v>
      </c>
      <c r="G19" s="115">
        <f t="shared" si="5"/>
        <v>35</v>
      </c>
      <c r="H19" s="130">
        <f t="shared" ref="H19:H25" si="6">F19+G19</f>
        <v>65</v>
      </c>
      <c r="I19" s="33"/>
    </row>
    <row r="20" spans="1:11" x14ac:dyDescent="0.25">
      <c r="A20" s="113" t="s">
        <v>3024</v>
      </c>
      <c r="B20" s="114">
        <v>0</v>
      </c>
      <c r="C20" s="114">
        <v>0</v>
      </c>
      <c r="D20" s="114">
        <v>0</v>
      </c>
      <c r="E20" s="114">
        <v>1</v>
      </c>
      <c r="F20" s="115">
        <f>8+3</f>
        <v>11</v>
      </c>
      <c r="G20" s="115">
        <f t="shared" si="5"/>
        <v>1</v>
      </c>
      <c r="H20" s="130">
        <f t="shared" si="6"/>
        <v>12</v>
      </c>
      <c r="I20" s="33"/>
      <c r="K20" s="42"/>
    </row>
    <row r="21" spans="1:11" x14ac:dyDescent="0.25">
      <c r="A21" s="113" t="s">
        <v>2866</v>
      </c>
      <c r="B21" s="114">
        <f>1+4</f>
        <v>5</v>
      </c>
      <c r="C21" s="114">
        <f>1+1</f>
        <v>2</v>
      </c>
      <c r="D21" s="114">
        <f>2+1</f>
        <v>3</v>
      </c>
      <c r="E21" s="114">
        <f>7+5</f>
        <v>12</v>
      </c>
      <c r="F21" s="115">
        <f>45+6</f>
        <v>51</v>
      </c>
      <c r="G21" s="115">
        <f t="shared" si="5"/>
        <v>22</v>
      </c>
      <c r="H21" s="130">
        <f t="shared" si="6"/>
        <v>73</v>
      </c>
      <c r="I21" s="33"/>
    </row>
    <row r="22" spans="1:11" x14ac:dyDescent="0.25">
      <c r="A22" s="113" t="s">
        <v>3247</v>
      </c>
      <c r="B22" s="114">
        <f>5+5+4</f>
        <v>14</v>
      </c>
      <c r="C22" s="114">
        <f>5+14</f>
        <v>19</v>
      </c>
      <c r="D22" s="114">
        <f>3+3</f>
        <v>6</v>
      </c>
      <c r="E22" s="114">
        <f>2+2</f>
        <v>4</v>
      </c>
      <c r="F22" s="115">
        <f>25+16</f>
        <v>41</v>
      </c>
      <c r="G22" s="115">
        <f t="shared" si="5"/>
        <v>43</v>
      </c>
      <c r="H22" s="130">
        <f t="shared" si="6"/>
        <v>84</v>
      </c>
      <c r="I22" s="33"/>
      <c r="K22" s="22">
        <f>34/132</f>
        <v>0.25757575757575757</v>
      </c>
    </row>
    <row r="23" spans="1:11" x14ac:dyDescent="0.25">
      <c r="A23" s="113" t="s">
        <v>2878</v>
      </c>
      <c r="B23" s="114">
        <v>1</v>
      </c>
      <c r="C23" s="114">
        <v>0</v>
      </c>
      <c r="D23" s="114">
        <v>0</v>
      </c>
      <c r="E23" s="114">
        <v>7</v>
      </c>
      <c r="F23" s="115">
        <f>22+3</f>
        <v>25</v>
      </c>
      <c r="G23" s="115">
        <f t="shared" si="5"/>
        <v>8</v>
      </c>
      <c r="H23" s="130">
        <f t="shared" si="6"/>
        <v>33</v>
      </c>
      <c r="I23" s="33"/>
      <c r="K23" s="22">
        <f>C25/132</f>
        <v>0.26515151515151514</v>
      </c>
    </row>
    <row r="24" spans="1:11" x14ac:dyDescent="0.25">
      <c r="A24" s="113" t="s">
        <v>3248</v>
      </c>
      <c r="B24" s="114">
        <v>0</v>
      </c>
      <c r="C24" s="114">
        <v>0</v>
      </c>
      <c r="D24" s="114">
        <v>0</v>
      </c>
      <c r="E24" s="114">
        <f>1+2</f>
        <v>3</v>
      </c>
      <c r="F24" s="115">
        <f>5+1</f>
        <v>6</v>
      </c>
      <c r="G24" s="115">
        <f t="shared" si="5"/>
        <v>3</v>
      </c>
      <c r="H24" s="130">
        <f t="shared" si="6"/>
        <v>9</v>
      </c>
      <c r="I24" s="33"/>
    </row>
    <row r="25" spans="1:11" x14ac:dyDescent="0.25">
      <c r="A25" s="128" t="s">
        <v>3249</v>
      </c>
      <c r="B25" s="129">
        <f>communes!N353+communes!O353</f>
        <v>41</v>
      </c>
      <c r="C25" s="129">
        <f>communes!P353</f>
        <v>35</v>
      </c>
      <c r="D25" s="129">
        <f>communes!Q353</f>
        <v>23</v>
      </c>
      <c r="E25" s="129">
        <f>communes!S353</f>
        <v>44</v>
      </c>
      <c r="F25" s="129">
        <f>B13-G25</f>
        <v>355</v>
      </c>
      <c r="G25" s="129">
        <f t="shared" si="5"/>
        <v>143</v>
      </c>
      <c r="H25" s="130">
        <f t="shared" si="6"/>
        <v>498</v>
      </c>
      <c r="I25" s="43"/>
      <c r="K25" s="22">
        <f>(34+28)/G25</f>
        <v>0.43356643356643354</v>
      </c>
    </row>
    <row r="27" spans="1:11" ht="30" x14ac:dyDescent="0.25">
      <c r="B27" s="41" t="s">
        <v>3586</v>
      </c>
      <c r="C27" s="41" t="s">
        <v>3585</v>
      </c>
      <c r="D27" s="41" t="s">
        <v>3251</v>
      </c>
      <c r="E27" s="41" t="s">
        <v>3252</v>
      </c>
      <c r="F27" s="41" t="s">
        <v>3253</v>
      </c>
      <c r="G27" s="41" t="s">
        <v>3254</v>
      </c>
      <c r="H27" s="41" t="s">
        <v>3255</v>
      </c>
      <c r="I27" s="41" t="s">
        <v>3256</v>
      </c>
    </row>
    <row r="28" spans="1:11" x14ac:dyDescent="0.25">
      <c r="B28" s="22">
        <f>communes!N353</f>
        <v>4</v>
      </c>
      <c r="C28" s="22">
        <f>communes!O353</f>
        <v>37</v>
      </c>
      <c r="D28" s="22">
        <v>35</v>
      </c>
      <c r="E28" s="22">
        <v>23</v>
      </c>
      <c r="F28" s="22">
        <v>44</v>
      </c>
      <c r="G28" s="22">
        <v>355</v>
      </c>
      <c r="H28" s="22">
        <v>143</v>
      </c>
      <c r="I28" s="22">
        <v>498</v>
      </c>
    </row>
    <row r="29" spans="1:11" x14ac:dyDescent="0.25">
      <c r="C29" s="136">
        <f>(B28+C28)/H28</f>
        <v>0.28671328671328672</v>
      </c>
      <c r="D29" s="136">
        <f>D28/H28</f>
        <v>0.24475524475524477</v>
      </c>
      <c r="E29" s="136">
        <f>E28/H28</f>
        <v>0.16083916083916083</v>
      </c>
      <c r="F29" s="136">
        <f>F28/G25</f>
        <v>0.30769230769230771</v>
      </c>
    </row>
    <row r="31" spans="1:11" ht="45" x14ac:dyDescent="0.25">
      <c r="C31" s="22" t="s">
        <v>3254</v>
      </c>
      <c r="D31" s="22" t="s">
        <v>3599</v>
      </c>
    </row>
    <row r="32" spans="1:11" x14ac:dyDescent="0.25">
      <c r="C32" s="44">
        <f>F25</f>
        <v>355</v>
      </c>
      <c r="D32" s="44">
        <f>G25</f>
        <v>143</v>
      </c>
    </row>
    <row r="87" spans="1:13" ht="30" x14ac:dyDescent="0.25">
      <c r="A87" s="40" t="s">
        <v>3257</v>
      </c>
      <c r="B87" s="41" t="s">
        <v>3586</v>
      </c>
      <c r="C87" s="41" t="s">
        <v>3585</v>
      </c>
      <c r="D87" s="41" t="s">
        <v>3251</v>
      </c>
      <c r="E87" s="41" t="s">
        <v>3252</v>
      </c>
      <c r="F87" s="41" t="s">
        <v>3253</v>
      </c>
      <c r="G87" s="41" t="s">
        <v>3254</v>
      </c>
      <c r="H87" s="41" t="s">
        <v>3255</v>
      </c>
      <c r="I87" s="41" t="s">
        <v>3258</v>
      </c>
    </row>
    <row r="88" spans="1:13" x14ac:dyDescent="0.25">
      <c r="A88" s="104" t="s">
        <v>3591</v>
      </c>
      <c r="B88" s="107">
        <f>mairies!M354</f>
        <v>0</v>
      </c>
      <c r="C88" s="107">
        <f>mairies!N354</f>
        <v>20</v>
      </c>
      <c r="D88" s="107">
        <f>mairies!O354</f>
        <v>15</v>
      </c>
      <c r="E88" s="107">
        <f>mairies!P354</f>
        <v>13</v>
      </c>
      <c r="F88" s="107">
        <f>mairies!R354</f>
        <v>24</v>
      </c>
      <c r="G88" s="107">
        <f>mairies!K354</f>
        <v>279</v>
      </c>
      <c r="H88" s="107">
        <f>B88+C88+D88+E88+F88</f>
        <v>72</v>
      </c>
      <c r="I88" s="108">
        <f>H88/J88</f>
        <v>0.20512820512820512</v>
      </c>
      <c r="J88" s="44">
        <f>G88+H88</f>
        <v>351</v>
      </c>
      <c r="K88" s="136">
        <f t="shared" ref="K88:K93" si="7">(B88+D88)/H88</f>
        <v>0.20833333333333334</v>
      </c>
    </row>
    <row r="89" spans="1:13" x14ac:dyDescent="0.25">
      <c r="A89" s="104" t="s">
        <v>3592</v>
      </c>
      <c r="B89" s="109">
        <v>2</v>
      </c>
      <c r="C89" s="106">
        <v>9</v>
      </c>
      <c r="D89" s="109">
        <v>8</v>
      </c>
      <c r="E89" s="109">
        <v>5</v>
      </c>
      <c r="F89" s="106">
        <v>7</v>
      </c>
      <c r="G89" s="107">
        <v>30</v>
      </c>
      <c r="H89" s="107">
        <f t="shared" ref="H89:H92" si="8">B89+C89+D89+E89+F89</f>
        <v>31</v>
      </c>
      <c r="I89" s="108">
        <f t="shared" ref="I89:I93" si="9">H89/J89</f>
        <v>0.50819672131147542</v>
      </c>
      <c r="J89" s="44">
        <f t="shared" ref="J89:J93" si="10">G89+H89</f>
        <v>61</v>
      </c>
      <c r="K89" s="136">
        <f t="shared" si="7"/>
        <v>0.32258064516129031</v>
      </c>
    </row>
    <row r="90" spans="1:13" x14ac:dyDescent="0.25">
      <c r="A90" s="104" t="s">
        <v>3593</v>
      </c>
      <c r="B90" s="105">
        <v>1</v>
      </c>
      <c r="C90" s="106">
        <v>4</v>
      </c>
      <c r="D90" s="105">
        <v>7</v>
      </c>
      <c r="E90" s="105">
        <v>2</v>
      </c>
      <c r="F90" s="105">
        <v>7</v>
      </c>
      <c r="G90" s="107">
        <v>24</v>
      </c>
      <c r="H90" s="107">
        <f t="shared" si="8"/>
        <v>21</v>
      </c>
      <c r="I90" s="108">
        <f t="shared" si="9"/>
        <v>0.46666666666666667</v>
      </c>
      <c r="J90" s="44">
        <f t="shared" si="10"/>
        <v>45</v>
      </c>
      <c r="K90" s="136">
        <f t="shared" si="7"/>
        <v>0.38095238095238093</v>
      </c>
    </row>
    <row r="91" spans="1:13" x14ac:dyDescent="0.25">
      <c r="A91" s="104" t="s">
        <v>3594</v>
      </c>
      <c r="B91" s="105">
        <v>1</v>
      </c>
      <c r="C91" s="106">
        <v>3</v>
      </c>
      <c r="D91" s="105">
        <v>4</v>
      </c>
      <c r="E91" s="105">
        <v>0</v>
      </c>
      <c r="F91" s="105">
        <v>6</v>
      </c>
      <c r="G91" s="107">
        <v>17</v>
      </c>
      <c r="H91" s="107">
        <f t="shared" si="8"/>
        <v>14</v>
      </c>
      <c r="I91" s="108">
        <f t="shared" si="9"/>
        <v>0.45161290322580644</v>
      </c>
      <c r="J91" s="44">
        <f t="shared" si="10"/>
        <v>31</v>
      </c>
      <c r="K91" s="136">
        <f t="shared" si="7"/>
        <v>0.35714285714285715</v>
      </c>
    </row>
    <row r="92" spans="1:13" x14ac:dyDescent="0.25">
      <c r="A92" s="104" t="s">
        <v>3595</v>
      </c>
      <c r="B92" s="105">
        <v>0</v>
      </c>
      <c r="C92" s="106">
        <v>1</v>
      </c>
      <c r="D92" s="105">
        <v>1</v>
      </c>
      <c r="E92" s="105">
        <v>3</v>
      </c>
      <c r="F92" s="105">
        <v>0</v>
      </c>
      <c r="G92" s="107">
        <v>5</v>
      </c>
      <c r="H92" s="107">
        <f t="shared" si="8"/>
        <v>5</v>
      </c>
      <c r="I92" s="108">
        <f t="shared" si="9"/>
        <v>0.5</v>
      </c>
      <c r="J92" s="44">
        <f t="shared" si="10"/>
        <v>10</v>
      </c>
      <c r="K92" s="136">
        <f t="shared" si="7"/>
        <v>0.2</v>
      </c>
    </row>
    <row r="93" spans="1:13" s="39" customFormat="1" x14ac:dyDescent="0.2">
      <c r="A93" s="110" t="s">
        <v>3259</v>
      </c>
      <c r="B93" s="111">
        <f t="shared" ref="B93:H93" si="11">SUM(B88:B92)</f>
        <v>4</v>
      </c>
      <c r="C93" s="111">
        <f t="shared" si="11"/>
        <v>37</v>
      </c>
      <c r="D93" s="111">
        <f t="shared" si="11"/>
        <v>35</v>
      </c>
      <c r="E93" s="111">
        <f t="shared" si="11"/>
        <v>23</v>
      </c>
      <c r="F93" s="111">
        <f t="shared" si="11"/>
        <v>44</v>
      </c>
      <c r="G93" s="111">
        <f t="shared" si="11"/>
        <v>355</v>
      </c>
      <c r="H93" s="111">
        <f t="shared" si="11"/>
        <v>143</v>
      </c>
      <c r="I93" s="112">
        <f t="shared" si="9"/>
        <v>0.28714859437751006</v>
      </c>
      <c r="J93" s="44">
        <f t="shared" si="10"/>
        <v>498</v>
      </c>
      <c r="K93" s="136">
        <f t="shared" si="7"/>
        <v>0.27272727272727271</v>
      </c>
      <c r="L93" s="37"/>
      <c r="M93" s="37"/>
    </row>
    <row r="94" spans="1:13" x14ac:dyDescent="0.25">
      <c r="B94" s="45"/>
      <c r="C94" s="45"/>
      <c r="D94" s="45"/>
      <c r="E94" s="46"/>
      <c r="F94" s="46"/>
      <c r="G94" s="46"/>
    </row>
    <row r="95" spans="1:13" x14ac:dyDescent="0.25">
      <c r="B95" s="45"/>
      <c r="C95" s="45"/>
      <c r="D95" s="45"/>
      <c r="E95" s="46"/>
      <c r="F95" s="46"/>
      <c r="G95" s="46"/>
    </row>
    <row r="96" spans="1:13" x14ac:dyDescent="0.25">
      <c r="B96" s="45"/>
      <c r="C96" s="45"/>
      <c r="D96" s="45"/>
      <c r="E96" s="46"/>
      <c r="F96" s="46"/>
      <c r="G96" s="46"/>
    </row>
    <row r="97" spans="2:7" x14ac:dyDescent="0.25">
      <c r="B97" s="45"/>
      <c r="C97" s="45"/>
      <c r="D97" s="45"/>
      <c r="E97" s="46"/>
      <c r="F97" s="46"/>
      <c r="G97" s="46"/>
    </row>
    <row r="98" spans="2:7" x14ac:dyDescent="0.25">
      <c r="B98" s="45"/>
      <c r="C98" s="45"/>
      <c r="D98" s="45"/>
      <c r="E98" s="46"/>
      <c r="F98" s="46"/>
      <c r="G98" s="46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mairies</vt:lpstr>
      <vt:lpstr>services</vt:lpstr>
      <vt:lpstr>communes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UYUNI REYES Violaine</dc:creator>
  <cp:lastModifiedBy>UYUNI REYES Violaine</cp:lastModifiedBy>
  <dcterms:created xsi:type="dcterms:W3CDTF">2022-02-03T10:52:37Z</dcterms:created>
  <dcterms:modified xsi:type="dcterms:W3CDTF">2022-04-04T13:16:34Z</dcterms:modified>
</cp:coreProperties>
</file>