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Ex1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Ex2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P:\Ddr\P01183-SEMA\5-Risque inondation\e- Observatoire\Refonte site NOE\indicateurs observatoire\urbanisation_zi\"/>
    </mc:Choice>
  </mc:AlternateContent>
  <xr:revisionPtr revIDLastSave="0" documentId="13_ncr:1_{1DDB9DF8-DAD9-47BE-A1B5-2D477DDA4BB1}" xr6:coauthVersionLast="40" xr6:coauthVersionMax="40" xr10:uidLastSave="{00000000-0000-0000-0000-000000000000}"/>
  <bookViews>
    <workbookView xWindow="28680" yWindow="-120" windowWidth="29040" windowHeight="15840" activeTab="1" xr2:uid="{00000000-000D-0000-FFFF-FFFF00000000}"/>
  </bookViews>
  <sheets>
    <sheet name="GARD" sheetId="1" r:id="rId1"/>
    <sheet name="PAPI_BV" sheetId="2" r:id="rId2"/>
    <sheet name="Tableaux PAPI BV" sheetId="3" r:id="rId3"/>
  </sheets>
  <definedNames>
    <definedName name="_xlnm._FilterDatabase" localSheetId="2" hidden="1">'Tableaux PAPI BV'!$A$2:$M$38</definedName>
    <definedName name="_xlchart.v1.0" hidden="1">GARD!$A$3</definedName>
    <definedName name="_xlchart.v1.1" hidden="1">GARD!$F$2:$J$2</definedName>
    <definedName name="_xlchart.v1.2" hidden="1">GARD!$F$3:$J$3</definedName>
    <definedName name="_xlchart.v1.3" hidden="1">PAPI_BV!$C$44</definedName>
    <definedName name="_xlchart.v1.4" hidden="1">PAPI_BV!$H$43:$L$43</definedName>
    <definedName name="_xlchart.v1.5" hidden="1">PAPI_BV!$H$44:$L$44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3" i="2" l="1"/>
  <c r="L72" i="2"/>
  <c r="L71" i="2"/>
  <c r="L70" i="2"/>
  <c r="L69" i="2"/>
  <c r="L68" i="2"/>
  <c r="L67" i="2"/>
  <c r="L66" i="2"/>
  <c r="J65" i="2"/>
  <c r="M3" i="2"/>
  <c r="L65" i="2"/>
  <c r="J73" i="2" l="1"/>
  <c r="J72" i="2"/>
  <c r="J71" i="2"/>
  <c r="J70" i="2"/>
  <c r="J69" i="2"/>
  <c r="J68" i="2"/>
  <c r="J67" i="2"/>
  <c r="J66" i="2"/>
  <c r="E81" i="3" l="1"/>
  <c r="D81" i="3"/>
  <c r="C81" i="3"/>
  <c r="B81" i="3"/>
  <c r="L38" i="3"/>
  <c r="K38" i="3"/>
  <c r="J38" i="3"/>
  <c r="I38" i="3"/>
  <c r="H38" i="3"/>
  <c r="G38" i="3"/>
  <c r="F38" i="3"/>
  <c r="E38" i="3"/>
  <c r="D38" i="3"/>
  <c r="L37" i="3"/>
  <c r="K37" i="3"/>
  <c r="J37" i="3"/>
  <c r="I37" i="3"/>
  <c r="H37" i="3"/>
  <c r="G37" i="3"/>
  <c r="F37" i="3"/>
  <c r="E37" i="3"/>
  <c r="D37" i="3"/>
  <c r="L36" i="3"/>
  <c r="K36" i="3"/>
  <c r="J36" i="3"/>
  <c r="I36" i="3"/>
  <c r="M36" i="3" s="1"/>
  <c r="H36" i="3"/>
  <c r="G36" i="3"/>
  <c r="F36" i="3"/>
  <c r="E36" i="3"/>
  <c r="D36" i="3"/>
  <c r="L35" i="3"/>
  <c r="K35" i="3"/>
  <c r="J35" i="3"/>
  <c r="I35" i="3"/>
  <c r="M35" i="3" s="1"/>
  <c r="H35" i="3"/>
  <c r="G35" i="3"/>
  <c r="F35" i="3"/>
  <c r="E35" i="3"/>
  <c r="D35" i="3"/>
  <c r="E76" i="3"/>
  <c r="D76" i="3"/>
  <c r="C76" i="3"/>
  <c r="B76" i="3"/>
  <c r="L34" i="3"/>
  <c r="K34" i="3"/>
  <c r="J34" i="3"/>
  <c r="I34" i="3"/>
  <c r="M34" i="3" s="1"/>
  <c r="H34" i="3"/>
  <c r="G34" i="3"/>
  <c r="F34" i="3"/>
  <c r="E34" i="3"/>
  <c r="D34" i="3"/>
  <c r="L33" i="3"/>
  <c r="K33" i="3"/>
  <c r="J33" i="3"/>
  <c r="I33" i="3"/>
  <c r="M33" i="3" s="1"/>
  <c r="H33" i="3"/>
  <c r="G33" i="3"/>
  <c r="F33" i="3"/>
  <c r="E33" i="3"/>
  <c r="D33" i="3"/>
  <c r="L32" i="3"/>
  <c r="K32" i="3"/>
  <c r="J32" i="3"/>
  <c r="I32" i="3"/>
  <c r="M32" i="3" s="1"/>
  <c r="H32" i="3"/>
  <c r="G32" i="3"/>
  <c r="F32" i="3"/>
  <c r="E32" i="3"/>
  <c r="D32" i="3"/>
  <c r="L31" i="3"/>
  <c r="K31" i="3"/>
  <c r="J31" i="3"/>
  <c r="I31" i="3"/>
  <c r="M31" i="3" s="1"/>
  <c r="H31" i="3"/>
  <c r="G31" i="3"/>
  <c r="F31" i="3"/>
  <c r="E31" i="3"/>
  <c r="D31" i="3"/>
  <c r="E71" i="3"/>
  <c r="D71" i="3"/>
  <c r="C71" i="3"/>
  <c r="B71" i="3"/>
  <c r="L30" i="3"/>
  <c r="K30" i="3"/>
  <c r="J30" i="3"/>
  <c r="I30" i="3"/>
  <c r="M30" i="3" s="1"/>
  <c r="H30" i="3"/>
  <c r="G30" i="3"/>
  <c r="F30" i="3"/>
  <c r="E30" i="3"/>
  <c r="D30" i="3"/>
  <c r="L29" i="3"/>
  <c r="K29" i="3"/>
  <c r="J29" i="3"/>
  <c r="I29" i="3"/>
  <c r="M29" i="3" s="1"/>
  <c r="H29" i="3"/>
  <c r="G29" i="3"/>
  <c r="F29" i="3"/>
  <c r="E29" i="3"/>
  <c r="D29" i="3"/>
  <c r="L28" i="3"/>
  <c r="K28" i="3"/>
  <c r="J28" i="3"/>
  <c r="I28" i="3"/>
  <c r="M28" i="3" s="1"/>
  <c r="H28" i="3"/>
  <c r="G28" i="3"/>
  <c r="F28" i="3"/>
  <c r="E28" i="3"/>
  <c r="D28" i="3"/>
  <c r="L27" i="3"/>
  <c r="K27" i="3"/>
  <c r="J27" i="3"/>
  <c r="I27" i="3"/>
  <c r="H27" i="3"/>
  <c r="G27" i="3"/>
  <c r="F27" i="3"/>
  <c r="E27" i="3"/>
  <c r="D27" i="3"/>
  <c r="E66" i="3"/>
  <c r="D66" i="3"/>
  <c r="C66" i="3"/>
  <c r="B66" i="3"/>
  <c r="L26" i="3"/>
  <c r="K26" i="3"/>
  <c r="J26" i="3"/>
  <c r="I26" i="3"/>
  <c r="M26" i="3" s="1"/>
  <c r="H26" i="3"/>
  <c r="G26" i="3"/>
  <c r="F26" i="3"/>
  <c r="E26" i="3"/>
  <c r="D26" i="3"/>
  <c r="L25" i="3"/>
  <c r="K25" i="3"/>
  <c r="J25" i="3"/>
  <c r="I25" i="3"/>
  <c r="M25" i="3" s="1"/>
  <c r="H25" i="3"/>
  <c r="G25" i="3"/>
  <c r="F25" i="3"/>
  <c r="E25" i="3"/>
  <c r="D25" i="3"/>
  <c r="L24" i="3"/>
  <c r="K24" i="3"/>
  <c r="J24" i="3"/>
  <c r="I24" i="3"/>
  <c r="H24" i="3"/>
  <c r="G24" i="3"/>
  <c r="F24" i="3"/>
  <c r="E24" i="3"/>
  <c r="D24" i="3"/>
  <c r="L23" i="3"/>
  <c r="K23" i="3"/>
  <c r="J23" i="3"/>
  <c r="I23" i="3"/>
  <c r="M23" i="3" s="1"/>
  <c r="H23" i="3"/>
  <c r="G23" i="3"/>
  <c r="F23" i="3"/>
  <c r="E23" i="3"/>
  <c r="D23" i="3"/>
  <c r="E61" i="3"/>
  <c r="D61" i="3"/>
  <c r="C61" i="3"/>
  <c r="B61" i="3"/>
  <c r="L22" i="3"/>
  <c r="K22" i="3"/>
  <c r="J22" i="3"/>
  <c r="I22" i="3"/>
  <c r="M22" i="3" s="1"/>
  <c r="H22" i="3"/>
  <c r="G22" i="3"/>
  <c r="F22" i="3"/>
  <c r="E22" i="3"/>
  <c r="D22" i="3"/>
  <c r="L21" i="3"/>
  <c r="K21" i="3"/>
  <c r="J21" i="3"/>
  <c r="I21" i="3"/>
  <c r="M21" i="3" s="1"/>
  <c r="H21" i="3"/>
  <c r="G21" i="3"/>
  <c r="F21" i="3"/>
  <c r="E21" i="3"/>
  <c r="D21" i="3"/>
  <c r="L20" i="3"/>
  <c r="K20" i="3"/>
  <c r="J20" i="3"/>
  <c r="I20" i="3"/>
  <c r="M20" i="3" s="1"/>
  <c r="H20" i="3"/>
  <c r="G20" i="3"/>
  <c r="F20" i="3"/>
  <c r="E20" i="3"/>
  <c r="D20" i="3"/>
  <c r="L19" i="3"/>
  <c r="K19" i="3"/>
  <c r="J19" i="3"/>
  <c r="I19" i="3"/>
  <c r="M19" i="3" s="1"/>
  <c r="H19" i="3"/>
  <c r="G19" i="3"/>
  <c r="F19" i="3"/>
  <c r="E19" i="3"/>
  <c r="D19" i="3"/>
  <c r="E56" i="3"/>
  <c r="D56" i="3"/>
  <c r="C56" i="3"/>
  <c r="B56" i="3"/>
  <c r="L18" i="3"/>
  <c r="K18" i="3"/>
  <c r="J18" i="3"/>
  <c r="I18" i="3"/>
  <c r="M18" i="3" s="1"/>
  <c r="H18" i="3"/>
  <c r="G18" i="3"/>
  <c r="F18" i="3"/>
  <c r="E18" i="3"/>
  <c r="D18" i="3"/>
  <c r="L17" i="3"/>
  <c r="K17" i="3"/>
  <c r="J17" i="3"/>
  <c r="I17" i="3"/>
  <c r="M17" i="3" s="1"/>
  <c r="H17" i="3"/>
  <c r="G17" i="3"/>
  <c r="F17" i="3"/>
  <c r="E17" i="3"/>
  <c r="D17" i="3"/>
  <c r="L16" i="3"/>
  <c r="K16" i="3"/>
  <c r="J16" i="3"/>
  <c r="I16" i="3"/>
  <c r="M16" i="3" s="1"/>
  <c r="H16" i="3"/>
  <c r="G16" i="3"/>
  <c r="F16" i="3"/>
  <c r="E16" i="3"/>
  <c r="D16" i="3"/>
  <c r="L15" i="3"/>
  <c r="K15" i="3"/>
  <c r="J15" i="3"/>
  <c r="I15" i="3"/>
  <c r="H15" i="3"/>
  <c r="G15" i="3"/>
  <c r="F15" i="3"/>
  <c r="E15" i="3"/>
  <c r="D15" i="3"/>
  <c r="E51" i="3"/>
  <c r="L14" i="3"/>
  <c r="K14" i="3"/>
  <c r="J14" i="3"/>
  <c r="I14" i="3"/>
  <c r="M14" i="3" s="1"/>
  <c r="H14" i="3"/>
  <c r="G14" i="3"/>
  <c r="F14" i="3"/>
  <c r="E14" i="3"/>
  <c r="D14" i="3"/>
  <c r="D51" i="3"/>
  <c r="C51" i="3"/>
  <c r="B51" i="3"/>
  <c r="L13" i="3"/>
  <c r="K13" i="3"/>
  <c r="J13" i="3"/>
  <c r="I13" i="3"/>
  <c r="H13" i="3"/>
  <c r="G13" i="3"/>
  <c r="F13" i="3"/>
  <c r="E13" i="3"/>
  <c r="D13" i="3"/>
  <c r="L12" i="3"/>
  <c r="K12" i="3"/>
  <c r="J12" i="3"/>
  <c r="I12" i="3"/>
  <c r="H12" i="3"/>
  <c r="G12" i="3"/>
  <c r="F12" i="3"/>
  <c r="E12" i="3"/>
  <c r="D12" i="3"/>
  <c r="L11" i="3"/>
  <c r="K11" i="3"/>
  <c r="J11" i="3"/>
  <c r="I11" i="3"/>
  <c r="H11" i="3"/>
  <c r="G11" i="3"/>
  <c r="F11" i="3"/>
  <c r="E11" i="3"/>
  <c r="D11" i="3"/>
  <c r="E46" i="3"/>
  <c r="D46" i="3"/>
  <c r="C46" i="3"/>
  <c r="B46" i="3"/>
  <c r="L10" i="3"/>
  <c r="K10" i="3"/>
  <c r="J10" i="3"/>
  <c r="I10" i="3"/>
  <c r="M10" i="3" s="1"/>
  <c r="E47" i="3" s="1"/>
  <c r="H10" i="3"/>
  <c r="G10" i="3"/>
  <c r="F10" i="3"/>
  <c r="E10" i="3"/>
  <c r="D10" i="3"/>
  <c r="L9" i="3"/>
  <c r="K9" i="3"/>
  <c r="J9" i="3"/>
  <c r="I9" i="3"/>
  <c r="M9" i="3" s="1"/>
  <c r="D47" i="3" s="1"/>
  <c r="H9" i="3"/>
  <c r="G9" i="3"/>
  <c r="F9" i="3"/>
  <c r="E9" i="3"/>
  <c r="D9" i="3"/>
  <c r="L8" i="3"/>
  <c r="K8" i="3"/>
  <c r="J8" i="3"/>
  <c r="I8" i="3"/>
  <c r="M8" i="3" s="1"/>
  <c r="C47" i="3" s="1"/>
  <c r="C48" i="3" s="1"/>
  <c r="H8" i="3"/>
  <c r="G8" i="3"/>
  <c r="F8" i="3"/>
  <c r="E8" i="3"/>
  <c r="D8" i="3"/>
  <c r="L7" i="3"/>
  <c r="K7" i="3"/>
  <c r="J7" i="3"/>
  <c r="I7" i="3"/>
  <c r="M7" i="3" s="1"/>
  <c r="B47" i="3" s="1"/>
  <c r="H7" i="3"/>
  <c r="G7" i="3"/>
  <c r="F7" i="3"/>
  <c r="E7" i="3"/>
  <c r="D7" i="3"/>
  <c r="E41" i="3"/>
  <c r="D41" i="3"/>
  <c r="C41" i="3"/>
  <c r="B41" i="3"/>
  <c r="L4" i="3"/>
  <c r="K4" i="3"/>
  <c r="J4" i="3"/>
  <c r="I4" i="3"/>
  <c r="H4" i="3"/>
  <c r="G4" i="3"/>
  <c r="F4" i="3"/>
  <c r="E4" i="3"/>
  <c r="D4" i="3"/>
  <c r="M38" i="3"/>
  <c r="M37" i="3"/>
  <c r="M27" i="3"/>
  <c r="M24" i="3"/>
  <c r="M15" i="3"/>
  <c r="M13" i="3"/>
  <c r="M12" i="3"/>
  <c r="M11" i="3"/>
  <c r="M6" i="3"/>
  <c r="M5" i="3"/>
  <c r="M4" i="3"/>
  <c r="M3" i="3"/>
  <c r="L3" i="3"/>
  <c r="K3" i="3"/>
  <c r="J3" i="3"/>
  <c r="I3" i="3"/>
  <c r="H3" i="3"/>
  <c r="G3" i="3"/>
  <c r="F3" i="3"/>
  <c r="E3" i="3"/>
  <c r="D3" i="3"/>
  <c r="E48" i="3" l="1"/>
  <c r="B48" i="3"/>
  <c r="D48" i="3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H30" i="1"/>
  <c r="H31" i="1" s="1"/>
  <c r="F30" i="1"/>
  <c r="D30" i="1"/>
  <c r="H29" i="1"/>
  <c r="F29" i="1"/>
  <c r="D29" i="1"/>
  <c r="D31" i="1" s="1"/>
  <c r="B31" i="1"/>
  <c r="B30" i="1"/>
  <c r="B29" i="1"/>
  <c r="F31" i="1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6" i="3" l="1"/>
  <c r="G5" i="3"/>
  <c r="R6" i="3" l="1"/>
  <c r="R8" i="3"/>
  <c r="R9" i="3"/>
  <c r="R10" i="3"/>
  <c r="R12" i="3"/>
  <c r="R13" i="3"/>
  <c r="R14" i="3"/>
  <c r="R16" i="3"/>
  <c r="R17" i="3"/>
  <c r="R18" i="3"/>
  <c r="R20" i="3"/>
  <c r="R21" i="3"/>
  <c r="R22" i="3"/>
  <c r="R24" i="3"/>
  <c r="R25" i="3"/>
  <c r="R26" i="3"/>
  <c r="R28" i="3"/>
  <c r="R29" i="3"/>
  <c r="R30" i="3"/>
  <c r="R32" i="3"/>
  <c r="R33" i="3"/>
  <c r="R34" i="3"/>
  <c r="R36" i="3"/>
  <c r="R37" i="3"/>
  <c r="R38" i="3"/>
  <c r="R5" i="3"/>
  <c r="R4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" i="3"/>
  <c r="N4" i="3"/>
  <c r="C42" i="3" s="1"/>
  <c r="C43" i="3" s="1"/>
  <c r="N5" i="3"/>
  <c r="D42" i="3" s="1"/>
  <c r="D43" i="3" s="1"/>
  <c r="N6" i="3"/>
  <c r="E42" i="3" s="1"/>
  <c r="E43" i="3" s="1"/>
  <c r="N7" i="3"/>
  <c r="N8" i="3"/>
  <c r="N9" i="3"/>
  <c r="N10" i="3"/>
  <c r="N11" i="3"/>
  <c r="B52" i="3" s="1"/>
  <c r="B53" i="3" s="1"/>
  <c r="N12" i="3"/>
  <c r="C52" i="3" s="1"/>
  <c r="C53" i="3" s="1"/>
  <c r="N13" i="3"/>
  <c r="D52" i="3" s="1"/>
  <c r="D53" i="3" s="1"/>
  <c r="N14" i="3"/>
  <c r="E52" i="3" s="1"/>
  <c r="E53" i="3" s="1"/>
  <c r="N15" i="3"/>
  <c r="B57" i="3" s="1"/>
  <c r="B58" i="3" s="1"/>
  <c r="N16" i="3"/>
  <c r="C57" i="3" s="1"/>
  <c r="C58" i="3" s="1"/>
  <c r="N17" i="3"/>
  <c r="D57" i="3" s="1"/>
  <c r="D58" i="3" s="1"/>
  <c r="N18" i="3"/>
  <c r="E57" i="3" s="1"/>
  <c r="E58" i="3" s="1"/>
  <c r="N19" i="3"/>
  <c r="B62" i="3" s="1"/>
  <c r="B63" i="3" s="1"/>
  <c r="N20" i="3"/>
  <c r="N21" i="3"/>
  <c r="D62" i="3" s="1"/>
  <c r="D63" i="3" s="1"/>
  <c r="N22" i="3"/>
  <c r="E62" i="3" s="1"/>
  <c r="E63" i="3" s="1"/>
  <c r="N23" i="3"/>
  <c r="B67" i="3" s="1"/>
  <c r="B68" i="3" s="1"/>
  <c r="N24" i="3"/>
  <c r="C67" i="3" s="1"/>
  <c r="C68" i="3" s="1"/>
  <c r="N25" i="3"/>
  <c r="D67" i="3" s="1"/>
  <c r="D68" i="3" s="1"/>
  <c r="N26" i="3"/>
  <c r="E67" i="3" s="1"/>
  <c r="E68" i="3" s="1"/>
  <c r="N27" i="3"/>
  <c r="B72" i="3" s="1"/>
  <c r="B73" i="3" s="1"/>
  <c r="N28" i="3"/>
  <c r="C72" i="3" s="1"/>
  <c r="C73" i="3" s="1"/>
  <c r="N29" i="3"/>
  <c r="D72" i="3" s="1"/>
  <c r="D73" i="3" s="1"/>
  <c r="N30" i="3"/>
  <c r="E72" i="3" s="1"/>
  <c r="E73" i="3" s="1"/>
  <c r="N31" i="3"/>
  <c r="B77" i="3" s="1"/>
  <c r="B78" i="3" s="1"/>
  <c r="N32" i="3"/>
  <c r="C77" i="3" s="1"/>
  <c r="C78" i="3" s="1"/>
  <c r="N33" i="3"/>
  <c r="D77" i="3" s="1"/>
  <c r="D78" i="3" s="1"/>
  <c r="N34" i="3"/>
  <c r="E77" i="3" s="1"/>
  <c r="E78" i="3" s="1"/>
  <c r="N35" i="3"/>
  <c r="B82" i="3" s="1"/>
  <c r="B83" i="3" s="1"/>
  <c r="N36" i="3"/>
  <c r="N37" i="3"/>
  <c r="D82" i="3" s="1"/>
  <c r="D83" i="3" s="1"/>
  <c r="N38" i="3"/>
  <c r="E82" i="3" s="1"/>
  <c r="E83" i="3" s="1"/>
  <c r="N3" i="3"/>
  <c r="B42" i="3" s="1"/>
  <c r="B43" i="3" s="1"/>
  <c r="G3" i="2"/>
  <c r="G44" i="2" s="1"/>
  <c r="M44" i="2"/>
  <c r="L44" i="2"/>
  <c r="K44" i="2"/>
  <c r="J44" i="2"/>
  <c r="I44" i="2"/>
  <c r="H44" i="2"/>
  <c r="F44" i="2"/>
  <c r="E44" i="2"/>
  <c r="C45" i="2"/>
  <c r="D44" i="2"/>
  <c r="C44" i="2"/>
  <c r="P36" i="3" l="1"/>
  <c r="Q36" i="3" s="1"/>
  <c r="C82" i="3"/>
  <c r="C83" i="3" s="1"/>
  <c r="K45" i="2"/>
  <c r="P20" i="3"/>
  <c r="Q20" i="3" s="1"/>
  <c r="C62" i="3"/>
  <c r="C63" i="3" s="1"/>
  <c r="P33" i="3"/>
  <c r="Q33" i="3" s="1"/>
  <c r="P14" i="3"/>
  <c r="Q14" i="3" s="1"/>
  <c r="P17" i="3"/>
  <c r="Q17" i="3" s="1"/>
  <c r="P24" i="3"/>
  <c r="Q24" i="3" s="1"/>
  <c r="P8" i="3"/>
  <c r="Q8" i="3" s="1"/>
  <c r="P34" i="3"/>
  <c r="Q34" i="3" s="1"/>
  <c r="P18" i="3"/>
  <c r="Q18" i="3" s="1"/>
  <c r="P13" i="3"/>
  <c r="Q13" i="3" s="1"/>
  <c r="P28" i="3"/>
  <c r="Q28" i="3" s="1"/>
  <c r="P12" i="3"/>
  <c r="Q12" i="3" s="1"/>
  <c r="P21" i="3"/>
  <c r="Q21" i="3" s="1"/>
  <c r="P5" i="3"/>
  <c r="Q5" i="3" s="1"/>
  <c r="P26" i="3"/>
  <c r="Q26" i="3" s="1"/>
  <c r="P10" i="3"/>
  <c r="Q10" i="3" s="1"/>
  <c r="P16" i="3"/>
  <c r="Q16" i="3" s="1"/>
  <c r="P37" i="3"/>
  <c r="Q37" i="3" s="1"/>
  <c r="P22" i="3"/>
  <c r="Q22" i="3" s="1"/>
  <c r="P6" i="3"/>
  <c r="Q6" i="3" s="1"/>
  <c r="P32" i="3"/>
  <c r="Q32" i="3" s="1"/>
  <c r="P4" i="3"/>
  <c r="Q4" i="3" s="1"/>
  <c r="P38" i="3"/>
  <c r="Q38" i="3" s="1"/>
  <c r="P30" i="3"/>
  <c r="Q30" i="3" s="1"/>
  <c r="P29" i="3"/>
  <c r="Q29" i="3" s="1"/>
  <c r="P25" i="3"/>
  <c r="Q25" i="3" s="1"/>
  <c r="P9" i="3"/>
  <c r="Q9" i="3" s="1"/>
  <c r="F45" i="2"/>
  <c r="J45" i="2"/>
  <c r="I45" i="2"/>
  <c r="M45" i="2"/>
  <c r="L45" i="2"/>
  <c r="H45" i="2"/>
  <c r="E45" i="2"/>
  <c r="D45" i="2"/>
  <c r="G45" i="2"/>
  <c r="Q4" i="1" l="1"/>
  <c r="Q5" i="1"/>
  <c r="Q3" i="1"/>
  <c r="M4" i="1"/>
  <c r="O4" i="1" s="1"/>
  <c r="P4" i="1" s="1"/>
  <c r="M5" i="1"/>
  <c r="N5" i="1" s="1"/>
  <c r="M6" i="1"/>
  <c r="N6" i="1" s="1"/>
  <c r="M3" i="1"/>
  <c r="N3" i="1" s="1"/>
  <c r="N4" i="1" l="1"/>
  <c r="O3" i="1"/>
  <c r="P3" i="1" s="1"/>
  <c r="O5" i="1"/>
  <c r="P5" i="1" s="1"/>
</calcChain>
</file>

<file path=xl/sharedStrings.xml><?xml version="1.0" encoding="utf-8"?>
<sst xmlns="http://schemas.openxmlformats.org/spreadsheetml/2006/main" count="210" uniqueCount="64">
  <si>
    <t>Année</t>
  </si>
  <si>
    <t>Nouvelle construction interdite</t>
  </si>
  <si>
    <t>Constructible sous prescription</t>
  </si>
  <si>
    <t>Très fort</t>
  </si>
  <si>
    <t>Fort</t>
  </si>
  <si>
    <t>Modéré</t>
  </si>
  <si>
    <t>Résiduel</t>
  </si>
  <si>
    <t>Indifférencié</t>
  </si>
  <si>
    <t>Superficie totale</t>
  </si>
  <si>
    <t>Total PPRI</t>
  </si>
  <si>
    <t>Total aléas</t>
  </si>
  <si>
    <t>Surfaces urbanisées PPRI</t>
  </si>
  <si>
    <t>Surfaces urbanisées aléas</t>
  </si>
  <si>
    <t>Code PAPI</t>
  </si>
  <si>
    <t>Nom PAPI</t>
  </si>
  <si>
    <t>PAPI Gardons</t>
  </si>
  <si>
    <t>PAPI Vidourle</t>
  </si>
  <si>
    <t>PAPI Vistre</t>
  </si>
  <si>
    <t>Plan Rhône</t>
  </si>
  <si>
    <t>PAPI Hérault</t>
  </si>
  <si>
    <t>PAPI Cèze</t>
  </si>
  <si>
    <t>PAPI Ardèche</t>
  </si>
  <si>
    <t>PAPI Gard Rhodanien (CA Avignon)</t>
  </si>
  <si>
    <t>PAPI Tarn amont</t>
  </si>
  <si>
    <t>Hors PPRI</t>
  </si>
  <si>
    <t>Hors aléa</t>
  </si>
  <si>
    <t>Surface urbanisée en ZI</t>
  </si>
  <si>
    <t>Part de surface urbanisée en ZI</t>
  </si>
  <si>
    <t>Progression surface urbanisée en ZI</t>
  </si>
  <si>
    <t>Rythme de progression de la surface urbanisée en ZI</t>
  </si>
  <si>
    <t>Rythme de progression de la surface urbanisée</t>
  </si>
  <si>
    <t>GARD</t>
  </si>
  <si>
    <t>Evolution</t>
  </si>
  <si>
    <t>Surface urbanisée</t>
  </si>
  <si>
    <t>Part en ZI</t>
  </si>
  <si>
    <t>+ 557 ha
soit 4 %</t>
  </si>
  <si>
    <t xml:space="preserve"> + 1 949 ha
soit 3,8 %</t>
  </si>
  <si>
    <t>+ 0,1 point</t>
  </si>
  <si>
    <t>- 0,3 point</t>
  </si>
  <si>
    <t>+ 2 072 ha
Soit 14,4 %</t>
  </si>
  <si>
    <t>+ 264 ha
soit 1,6 %</t>
  </si>
  <si>
    <t>+ 7 224 ha
soit 13,6 %</t>
  </si>
  <si>
    <t>+ 1 752 ha
soit 2,9 %</t>
  </si>
  <si>
    <t>GARDONS</t>
  </si>
  <si>
    <t>SU en ZI</t>
  </si>
  <si>
    <t>Part de SU en ZI</t>
  </si>
  <si>
    <t>Progression SU en ZI</t>
  </si>
  <si>
    <t>Rythme de progression de la SU en ZI</t>
  </si>
  <si>
    <t>Rythme de progression de la SU totale</t>
  </si>
  <si>
    <t>Total SU</t>
  </si>
  <si>
    <t>VIDOURLE</t>
  </si>
  <si>
    <t>VISTRE</t>
  </si>
  <si>
    <t>PLAN RHONE</t>
  </si>
  <si>
    <t>HERAULT</t>
  </si>
  <si>
    <t>CEZE</t>
  </si>
  <si>
    <t>ARDECHE</t>
  </si>
  <si>
    <t>TARN AMONT</t>
  </si>
  <si>
    <t>GARD RHODANIEN</t>
  </si>
  <si>
    <t>Evolution totale</t>
  </si>
  <si>
    <t>+ 2 893 ha
soit 20,9 %</t>
  </si>
  <si>
    <t>+ 10 925 ha
soit 21,4 %</t>
  </si>
  <si>
    <t>- 0,1 point</t>
  </si>
  <si>
    <t>PAPI Gard Rhodanien</t>
  </si>
  <si>
    <t>Hors 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</si>
</sst>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3" fontId="0" fillId="0" borderId="11" xfId="0" applyNumberFormat="1" applyBorder="1" applyAlignment="1">
      <alignment horizontal="right" vertical="center"/>
    </xf>
    <xf numFmtId="3" fontId="0" fillId="0" borderId="14" xfId="0" applyNumberFormat="1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3" fontId="0" fillId="0" borderId="16" xfId="0" applyNumberFormat="1" applyBorder="1" applyAlignment="1">
      <alignment horizontal="right" vertical="center"/>
    </xf>
    <xf numFmtId="3" fontId="0" fillId="0" borderId="17" xfId="0" applyNumberFormat="1" applyBorder="1" applyAlignment="1">
      <alignment horizontal="right" vertical="center"/>
    </xf>
    <xf numFmtId="3" fontId="0" fillId="0" borderId="18" xfId="0" applyNumberFormat="1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3" fontId="0" fillId="0" borderId="21" xfId="0" applyNumberFormat="1" applyBorder="1" applyAlignment="1">
      <alignment horizontal="right" vertical="center"/>
    </xf>
    <xf numFmtId="3" fontId="0" fillId="0" borderId="22" xfId="0" applyNumberFormat="1" applyBorder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3" fontId="0" fillId="0" borderId="17" xfId="0" applyNumberFormat="1" applyBorder="1"/>
    <xf numFmtId="0" fontId="0" fillId="0" borderId="17" xfId="0" applyNumberFormat="1" applyBorder="1"/>
    <xf numFmtId="3" fontId="0" fillId="0" borderId="16" xfId="0" applyNumberFormat="1" applyBorder="1"/>
    <xf numFmtId="3" fontId="0" fillId="0" borderId="21" xfId="0" applyNumberFormat="1" applyBorder="1"/>
    <xf numFmtId="3" fontId="0" fillId="0" borderId="22" xfId="0" applyNumberFormat="1" applyBorder="1"/>
    <xf numFmtId="3" fontId="0" fillId="0" borderId="13" xfId="0" applyNumberFormat="1" applyBorder="1"/>
    <xf numFmtId="0" fontId="0" fillId="0" borderId="22" xfId="0" applyNumberFormat="1" applyBorder="1"/>
    <xf numFmtId="0" fontId="0" fillId="0" borderId="16" xfId="0" applyNumberFormat="1" applyBorder="1"/>
    <xf numFmtId="0" fontId="0" fillId="0" borderId="21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0" fontId="0" fillId="0" borderId="3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" xfId="0" applyBorder="1" applyAlignment="1"/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3" fontId="0" fillId="0" borderId="39" xfId="0" applyNumberFormat="1" applyBorder="1" applyAlignment="1">
      <alignment horizontal="right" vertical="center"/>
    </xf>
    <xf numFmtId="3" fontId="0" fillId="0" borderId="40" xfId="0" applyNumberFormat="1" applyBorder="1" applyAlignment="1">
      <alignment horizontal="right" vertical="center"/>
    </xf>
    <xf numFmtId="3" fontId="0" fillId="0" borderId="4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10" fontId="0" fillId="0" borderId="0" xfId="0" applyNumberFormat="1"/>
    <xf numFmtId="10" fontId="0" fillId="0" borderId="17" xfId="0" applyNumberFormat="1" applyBorder="1"/>
    <xf numFmtId="164" fontId="0" fillId="0" borderId="17" xfId="1" applyNumberFormat="1" applyFont="1" applyBorder="1"/>
    <xf numFmtId="164" fontId="0" fillId="0" borderId="18" xfId="1" applyNumberFormat="1" applyFont="1" applyBorder="1"/>
    <xf numFmtId="10" fontId="0" fillId="0" borderId="22" xfId="0" applyNumberFormat="1" applyBorder="1"/>
    <xf numFmtId="0" fontId="0" fillId="0" borderId="22" xfId="0" applyBorder="1"/>
    <xf numFmtId="0" fontId="0" fillId="0" borderId="23" xfId="0" applyBorder="1"/>
    <xf numFmtId="3" fontId="0" fillId="0" borderId="29" xfId="0" applyNumberFormat="1" applyBorder="1" applyAlignment="1">
      <alignment horizontal="right" vertical="center"/>
    </xf>
    <xf numFmtId="3" fontId="0" fillId="0" borderId="32" xfId="0" applyNumberFormat="1" applyBorder="1" applyAlignment="1">
      <alignment horizontal="right" vertical="center"/>
    </xf>
    <xf numFmtId="3" fontId="0" fillId="0" borderId="47" xfId="0" applyNumberFormat="1" applyBorder="1" applyAlignment="1">
      <alignment horizontal="right" vertical="center"/>
    </xf>
    <xf numFmtId="10" fontId="0" fillId="0" borderId="10" xfId="0" applyNumberFormat="1" applyBorder="1"/>
    <xf numFmtId="164" fontId="0" fillId="0" borderId="10" xfId="1" applyNumberFormat="1" applyFont="1" applyBorder="1"/>
    <xf numFmtId="164" fontId="0" fillId="0" borderId="11" xfId="1" applyNumberFormat="1" applyFont="1" applyBorder="1"/>
    <xf numFmtId="0" fontId="0" fillId="0" borderId="48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17" xfId="0" applyBorder="1"/>
    <xf numFmtId="0" fontId="0" fillId="0" borderId="17" xfId="0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 wrapText="1"/>
    </xf>
    <xf numFmtId="49" fontId="0" fillId="0" borderId="30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64" fontId="0" fillId="0" borderId="17" xfId="0" applyNumberFormat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49" fontId="0" fillId="0" borderId="30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3" fontId="3" fillId="0" borderId="40" xfId="0" applyNumberFormat="1" applyFont="1" applyBorder="1" applyAlignment="1">
      <alignment horizontal="right" vertical="center"/>
    </xf>
    <xf numFmtId="3" fontId="3" fillId="0" borderId="16" xfId="0" applyNumberFormat="1" applyFont="1" applyBorder="1" applyAlignment="1">
      <alignment horizontal="right" vertical="center"/>
    </xf>
    <xf numFmtId="3" fontId="3" fillId="0" borderId="17" xfId="0" applyNumberFormat="1" applyFont="1" applyBorder="1" applyAlignment="1">
      <alignment horizontal="right" vertical="center"/>
    </xf>
    <xf numFmtId="3" fontId="3" fillId="0" borderId="18" xfId="0" applyNumberFormat="1" applyFont="1" applyBorder="1" applyAlignment="1">
      <alignment horizontal="right" vertical="center"/>
    </xf>
    <xf numFmtId="3" fontId="3" fillId="0" borderId="29" xfId="0" applyNumberFormat="1" applyFont="1" applyBorder="1" applyAlignment="1">
      <alignment horizontal="right" vertical="center"/>
    </xf>
    <xf numFmtId="9" fontId="0" fillId="0" borderId="17" xfId="0" applyNumberFormat="1" applyBorder="1"/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0" xfId="0" applyBorder="1"/>
    <xf numFmtId="3" fontId="0" fillId="0" borderId="0" xfId="0" applyNumberFormat="1" applyBorder="1"/>
    <xf numFmtId="164" fontId="2" fillId="0" borderId="0" xfId="0" applyNumberFormat="1" applyFont="1" applyBorder="1"/>
    <xf numFmtId="164" fontId="0" fillId="0" borderId="0" xfId="0" applyNumberFormat="1"/>
    <xf numFmtId="0" fontId="0" fillId="0" borderId="17" xfId="0" applyFont="1" applyBorder="1" applyAlignment="1">
      <alignment horizontal="center" vertical="center"/>
    </xf>
    <xf numFmtId="3" fontId="0" fillId="0" borderId="36" xfId="0" applyNumberFormat="1" applyBorder="1" applyAlignment="1">
      <alignment horizontal="right" vertical="center"/>
    </xf>
    <xf numFmtId="3" fontId="0" fillId="0" borderId="19" xfId="0" applyNumberFormat="1" applyBorder="1" applyAlignment="1">
      <alignment horizontal="right" vertical="center"/>
    </xf>
    <xf numFmtId="0" fontId="0" fillId="0" borderId="19" xfId="0" applyNumberFormat="1" applyBorder="1"/>
    <xf numFmtId="0" fontId="0" fillId="0" borderId="49" xfId="0" applyBorder="1" applyAlignment="1">
      <alignment horizontal="center" vertical="center" wrapText="1"/>
    </xf>
    <xf numFmtId="3" fontId="0" fillId="0" borderId="50" xfId="0" applyNumberFormat="1" applyBorder="1"/>
    <xf numFmtId="3" fontId="0" fillId="0" borderId="19" xfId="0" applyNumberFormat="1" applyBorder="1"/>
    <xf numFmtId="3" fontId="0" fillId="0" borderId="24" xfId="0" applyNumberFormat="1" applyBorder="1"/>
    <xf numFmtId="0" fontId="0" fillId="0" borderId="51" xfId="0" applyNumberFormat="1" applyBorder="1"/>
    <xf numFmtId="3" fontId="0" fillId="0" borderId="51" xfId="0" applyNumberFormat="1" applyBorder="1"/>
    <xf numFmtId="3" fontId="0" fillId="0" borderId="0" xfId="0" applyNumberFormat="1" applyBorder="1" applyAlignment="1">
      <alignment horizontal="right" vertical="center"/>
    </xf>
    <xf numFmtId="0" fontId="0" fillId="0" borderId="38" xfId="0" applyNumberFormat="1" applyBorder="1"/>
    <xf numFmtId="3" fontId="0" fillId="0" borderId="36" xfId="0" applyNumberFormat="1" applyBorder="1"/>
    <xf numFmtId="3" fontId="0" fillId="0" borderId="38" xfId="0" applyNumberFormat="1" applyBorder="1"/>
    <xf numFmtId="164" fontId="0" fillId="0" borderId="0" xfId="0" applyNumberFormat="1" applyBorder="1"/>
    <xf numFmtId="3" fontId="0" fillId="0" borderId="52" xfId="0" applyNumberFormat="1" applyBorder="1" applyAlignment="1">
      <alignment horizontal="right" vertical="center"/>
    </xf>
    <xf numFmtId="3" fontId="0" fillId="0" borderId="15" xfId="0" applyNumberFormat="1" applyBorder="1" applyAlignment="1">
      <alignment horizontal="right" vertical="center"/>
    </xf>
    <xf numFmtId="3" fontId="0" fillId="0" borderId="15" xfId="0" applyNumberFormat="1" applyBorder="1"/>
    <xf numFmtId="3" fontId="0" fillId="0" borderId="53" xfId="0" applyNumberFormat="1" applyBorder="1"/>
    <xf numFmtId="3" fontId="0" fillId="0" borderId="52" xfId="0" applyNumberFormat="1" applyBorder="1"/>
    <xf numFmtId="3" fontId="0" fillId="0" borderId="20" xfId="0" applyNumberFormat="1" applyBorder="1"/>
    <xf numFmtId="0" fontId="0" fillId="2" borderId="4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30" xfId="0" applyFill="1" applyBorder="1"/>
    <xf numFmtId="3" fontId="0" fillId="2" borderId="15" xfId="0" applyNumberFormat="1" applyFill="1" applyBorder="1" applyAlignment="1">
      <alignment horizontal="right" vertical="center"/>
    </xf>
    <xf numFmtId="3" fontId="0" fillId="2" borderId="16" xfId="0" applyNumberFormat="1" applyFill="1" applyBorder="1" applyAlignment="1">
      <alignment horizontal="right" vertical="center"/>
    </xf>
    <xf numFmtId="3" fontId="0" fillId="2" borderId="17" xfId="0" applyNumberFormat="1" applyFill="1" applyBorder="1" applyAlignment="1">
      <alignment horizontal="right" vertical="center"/>
    </xf>
    <xf numFmtId="3" fontId="0" fillId="2" borderId="18" xfId="0" applyNumberFormat="1" applyFill="1" applyBorder="1" applyAlignment="1">
      <alignment horizontal="right" vertical="center"/>
    </xf>
    <xf numFmtId="3" fontId="0" fillId="2" borderId="19" xfId="0" applyNumberFormat="1" applyFill="1" applyBorder="1" applyAlignment="1">
      <alignment horizontal="right" vertical="center"/>
    </xf>
    <xf numFmtId="3" fontId="0" fillId="2" borderId="15" xfId="0" applyNumberFormat="1" applyFill="1" applyBorder="1"/>
    <xf numFmtId="3" fontId="0" fillId="2" borderId="16" xfId="0" applyNumberFormat="1" applyFill="1" applyBorder="1"/>
    <xf numFmtId="3" fontId="0" fillId="2" borderId="17" xfId="0" applyNumberFormat="1" applyFill="1" applyBorder="1"/>
    <xf numFmtId="3" fontId="0" fillId="2" borderId="19" xfId="0" applyNumberFormat="1" applyFill="1" applyBorder="1"/>
    <xf numFmtId="3" fontId="0" fillId="3" borderId="17" xfId="0" applyNumberFormat="1" applyFill="1" applyBorder="1"/>
    <xf numFmtId="164" fontId="0" fillId="3" borderId="17" xfId="0" applyNumberFormat="1" applyFill="1" applyBorder="1"/>
    <xf numFmtId="164" fontId="0" fillId="3" borderId="17" xfId="1" applyNumberFormat="1" applyFont="1" applyFill="1" applyBorder="1"/>
    <xf numFmtId="3" fontId="0" fillId="3" borderId="17" xfId="0" applyNumberFormat="1" applyFill="1" applyBorder="1" applyAlignment="1">
      <alignment horizontal="right" vertical="center"/>
    </xf>
    <xf numFmtId="0" fontId="4" fillId="3" borderId="17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3" fontId="0" fillId="3" borderId="17" xfId="0" applyNumberFormat="1" applyFill="1" applyBorder="1" applyAlignment="1">
      <alignment horizontal="center"/>
    </xf>
    <xf numFmtId="3" fontId="0" fillId="3" borderId="17" xfId="0" applyNumberFormat="1" applyFill="1" applyBorder="1" applyAlignment="1">
      <alignment horizontal="center" vertical="center"/>
    </xf>
    <xf numFmtId="164" fontId="0" fillId="3" borderId="17" xfId="0" applyNumberFormat="1" applyFill="1" applyBorder="1" applyAlignment="1">
      <alignment horizontal="center"/>
    </xf>
    <xf numFmtId="0" fontId="0" fillId="3" borderId="17" xfId="0" applyFill="1" applyBorder="1"/>
    <xf numFmtId="3" fontId="0" fillId="4" borderId="17" xfId="0" applyNumberFormat="1" applyFill="1" applyBorder="1"/>
    <xf numFmtId="164" fontId="0" fillId="4" borderId="17" xfId="0" applyNumberFormat="1" applyFill="1" applyBorder="1"/>
    <xf numFmtId="164" fontId="0" fillId="4" borderId="17" xfId="1" applyNumberFormat="1" applyFont="1" applyFill="1" applyBorder="1"/>
    <xf numFmtId="3" fontId="0" fillId="4" borderId="17" xfId="0" applyNumberFormat="1" applyFill="1" applyBorder="1" applyAlignment="1">
      <alignment horizontal="right" vertical="center"/>
    </xf>
    <xf numFmtId="0" fontId="4" fillId="4" borderId="17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3" fontId="0" fillId="4" borderId="17" xfId="0" applyNumberFormat="1" applyFill="1" applyBorder="1" applyAlignment="1">
      <alignment horizontal="center" vertical="center"/>
    </xf>
    <xf numFmtId="164" fontId="0" fillId="4" borderId="17" xfId="0" applyNumberForma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164" fontId="0" fillId="3" borderId="17" xfId="0" applyNumberForma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7" xfId="0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3" xfId="0" applyFill="1" applyBorder="1" applyAlignment="1">
      <alignment horizontal="center" vertical="center" wrapText="1"/>
    </xf>
    <xf numFmtId="3" fontId="0" fillId="0" borderId="0" xfId="0" applyNumberForma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Surface urbanisée (ha) en ZI par niveaux d'aléas</a:t>
            </a:r>
            <a:r>
              <a:rPr lang="fr-FR" b="1" baseline="0"/>
              <a:t> sur 4 millésimes</a:t>
            </a:r>
            <a:endParaRPr lang="fr-F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GARD!$F$2</c:f>
              <c:strCache>
                <c:ptCount val="1"/>
                <c:pt idx="0">
                  <c:v>Très fort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GARD!$A$3:$A$6</c:f>
              <c:numCache>
                <c:formatCode>General</c:formatCode>
                <c:ptCount val="4"/>
                <c:pt idx="0">
                  <c:v>2021</c:v>
                </c:pt>
                <c:pt idx="1">
                  <c:v>2016</c:v>
                </c:pt>
                <c:pt idx="2">
                  <c:v>2011</c:v>
                </c:pt>
                <c:pt idx="3">
                  <c:v>2006</c:v>
                </c:pt>
              </c:numCache>
            </c:numRef>
          </c:cat>
          <c:val>
            <c:numRef>
              <c:f>GARD!$F$3:$F$6</c:f>
              <c:numCache>
                <c:formatCode>#,##0</c:formatCode>
                <c:ptCount val="4"/>
                <c:pt idx="0">
                  <c:v>551.72291074145903</c:v>
                </c:pt>
                <c:pt idx="1">
                  <c:v>541.957952718706</c:v>
                </c:pt>
                <c:pt idx="2">
                  <c:v>471.28261460364598</c:v>
                </c:pt>
                <c:pt idx="3">
                  <c:v>443.64669471736056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582-4F44-8381-9FA79E7F83F5}"/>
            </c:ext>
          </c:extLst>
        </c:ser>
        <c:ser>
          <c:idx val="2"/>
          <c:order val="1"/>
          <c:tx>
            <c:strRef>
              <c:f>GARD!$G$2</c:f>
              <c:strCache>
                <c:ptCount val="1"/>
                <c:pt idx="0">
                  <c:v>Fort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GARD!$A$3:$A$6</c:f>
              <c:numCache>
                <c:formatCode>General</c:formatCode>
                <c:ptCount val="4"/>
                <c:pt idx="0">
                  <c:v>2021</c:v>
                </c:pt>
                <c:pt idx="1">
                  <c:v>2016</c:v>
                </c:pt>
                <c:pt idx="2">
                  <c:v>2011</c:v>
                </c:pt>
                <c:pt idx="3">
                  <c:v>2006</c:v>
                </c:pt>
              </c:numCache>
            </c:numRef>
          </c:cat>
          <c:val>
            <c:numRef>
              <c:f>GARD!$G$3:$G$6</c:f>
              <c:numCache>
                <c:formatCode>#,##0</c:formatCode>
                <c:ptCount val="4"/>
                <c:pt idx="0">
                  <c:v>6215.5455689119117</c:v>
                </c:pt>
                <c:pt idx="1">
                  <c:v>6125.7157581724423</c:v>
                </c:pt>
                <c:pt idx="2">
                  <c:v>5108.883060373063</c:v>
                </c:pt>
                <c:pt idx="3">
                  <c:v>4937.8641800164287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582-4F44-8381-9FA79E7F83F5}"/>
            </c:ext>
          </c:extLst>
        </c:ser>
        <c:ser>
          <c:idx val="3"/>
          <c:order val="2"/>
          <c:tx>
            <c:strRef>
              <c:f>GARD!$H$2</c:f>
              <c:strCache>
                <c:ptCount val="1"/>
                <c:pt idx="0">
                  <c:v>Modéré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GARD!$A$3:$A$6</c:f>
              <c:numCache>
                <c:formatCode>General</c:formatCode>
                <c:ptCount val="4"/>
                <c:pt idx="0">
                  <c:v>2021</c:v>
                </c:pt>
                <c:pt idx="1">
                  <c:v>2016</c:v>
                </c:pt>
                <c:pt idx="2">
                  <c:v>2011</c:v>
                </c:pt>
                <c:pt idx="3">
                  <c:v>2006</c:v>
                </c:pt>
              </c:numCache>
            </c:numRef>
          </c:cat>
          <c:val>
            <c:numRef>
              <c:f>GARD!$H$3:$H$6</c:f>
              <c:numCache>
                <c:formatCode>#,##0</c:formatCode>
                <c:ptCount val="4"/>
                <c:pt idx="0">
                  <c:v>4134.1893662058492</c:v>
                </c:pt>
                <c:pt idx="1">
                  <c:v>4067.2706718253321</c:v>
                </c:pt>
                <c:pt idx="2">
                  <c:v>3724.0581058807766</c:v>
                </c:pt>
                <c:pt idx="3">
                  <c:v>3565.3985098170292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582-4F44-8381-9FA79E7F83F5}"/>
            </c:ext>
          </c:extLst>
        </c:ser>
        <c:ser>
          <c:idx val="4"/>
          <c:order val="3"/>
          <c:tx>
            <c:strRef>
              <c:f>GARD!$I$2</c:f>
              <c:strCache>
                <c:ptCount val="1"/>
                <c:pt idx="0">
                  <c:v>Résiduel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GARD!$A$3:$A$6</c:f>
              <c:numCache>
                <c:formatCode>General</c:formatCode>
                <c:ptCount val="4"/>
                <c:pt idx="0">
                  <c:v>2021</c:v>
                </c:pt>
                <c:pt idx="1">
                  <c:v>2016</c:v>
                </c:pt>
                <c:pt idx="2">
                  <c:v>2011</c:v>
                </c:pt>
                <c:pt idx="3">
                  <c:v>2006</c:v>
                </c:pt>
              </c:numCache>
            </c:numRef>
          </c:cat>
          <c:val>
            <c:numRef>
              <c:f>GARD!$I$3:$I$6</c:f>
              <c:numCache>
                <c:formatCode>#,##0</c:formatCode>
                <c:ptCount val="4"/>
                <c:pt idx="0">
                  <c:v>3730.7213632051639</c:v>
                </c:pt>
                <c:pt idx="1">
                  <c:v>3650.4160626941871</c:v>
                </c:pt>
                <c:pt idx="2">
                  <c:v>3310.4156164888541</c:v>
                </c:pt>
                <c:pt idx="3">
                  <c:v>3143.9359636184172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82-4F44-8381-9FA79E7F83F5}"/>
            </c:ext>
          </c:extLst>
        </c:ser>
        <c:ser>
          <c:idx val="5"/>
          <c:order val="4"/>
          <c:tx>
            <c:strRef>
              <c:f>GARD!$J$2</c:f>
              <c:strCache>
                <c:ptCount val="1"/>
                <c:pt idx="0">
                  <c:v>Indifférencié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GARD!$A$3:$A$6</c:f>
              <c:numCache>
                <c:formatCode>General</c:formatCode>
                <c:ptCount val="4"/>
                <c:pt idx="0">
                  <c:v>2021</c:v>
                </c:pt>
                <c:pt idx="1">
                  <c:v>2016</c:v>
                </c:pt>
                <c:pt idx="2">
                  <c:v>2011</c:v>
                </c:pt>
                <c:pt idx="3">
                  <c:v>2006</c:v>
                </c:pt>
              </c:numCache>
            </c:numRef>
          </c:cat>
          <c:val>
            <c:numRef>
              <c:f>GARD!$J$3:$J$6</c:f>
              <c:numCache>
                <c:formatCode>#,##0</c:formatCode>
                <c:ptCount val="4"/>
                <c:pt idx="0">
                  <c:v>2091.9050217253916</c:v>
                </c:pt>
                <c:pt idx="1">
                  <c:v>2072.4509279936788</c:v>
                </c:pt>
                <c:pt idx="2">
                  <c:v>1774.2153218759129</c:v>
                </c:pt>
                <c:pt idx="3">
                  <c:v>1741.6473283136493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582-4F44-8381-9FA79E7F8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83555519"/>
        <c:axId val="1504267391"/>
      </c:barChart>
      <c:catAx>
        <c:axId val="1483555519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04267391"/>
        <c:crosses val="autoZero"/>
        <c:auto val="1"/>
        <c:lblAlgn val="ctr"/>
        <c:lblOffset val="100"/>
        <c:noMultiLvlLbl val="0"/>
      </c:catAx>
      <c:valAx>
        <c:axId val="1504267391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835555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/>
              <a:t>Surface urbanisée (ha) en ZI par niveaux d'aléas sur 4 millésimes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GARD!$F$2</c:f>
              <c:strCache>
                <c:ptCount val="1"/>
                <c:pt idx="0">
                  <c:v>Très fort</c:v>
                </c:pt>
              </c:strCache>
            </c:strRef>
          </c:tx>
          <c:spPr>
            <a:ln w="317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C0000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GARD!$A$3:$A$6</c:f>
              <c:numCache>
                <c:formatCode>General</c:formatCode>
                <c:ptCount val="4"/>
                <c:pt idx="0">
                  <c:v>2021</c:v>
                </c:pt>
                <c:pt idx="1">
                  <c:v>2016</c:v>
                </c:pt>
                <c:pt idx="2">
                  <c:v>2011</c:v>
                </c:pt>
                <c:pt idx="3">
                  <c:v>2006</c:v>
                </c:pt>
              </c:numCache>
            </c:numRef>
          </c:cat>
          <c:val>
            <c:numRef>
              <c:f>GARD!$F$3:$F$6</c:f>
              <c:numCache>
                <c:formatCode>#,##0</c:formatCode>
                <c:ptCount val="4"/>
                <c:pt idx="0">
                  <c:v>551.72291074145903</c:v>
                </c:pt>
                <c:pt idx="1">
                  <c:v>541.957952718706</c:v>
                </c:pt>
                <c:pt idx="2">
                  <c:v>471.28261460364598</c:v>
                </c:pt>
                <c:pt idx="3">
                  <c:v>443.64669471736056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3A-4668-B55E-19BA2C0158B4}"/>
            </c:ext>
          </c:extLst>
        </c:ser>
        <c:ser>
          <c:idx val="2"/>
          <c:order val="1"/>
          <c:tx>
            <c:strRef>
              <c:f>GARD!$G$2</c:f>
              <c:strCache>
                <c:ptCount val="1"/>
                <c:pt idx="0">
                  <c:v>Fort</c:v>
                </c:pt>
              </c:strCache>
            </c:strRef>
          </c:tx>
          <c:spPr>
            <a:ln w="317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FF000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GARD!$A$3:$A$6</c:f>
              <c:numCache>
                <c:formatCode>General</c:formatCode>
                <c:ptCount val="4"/>
                <c:pt idx="0">
                  <c:v>2021</c:v>
                </c:pt>
                <c:pt idx="1">
                  <c:v>2016</c:v>
                </c:pt>
                <c:pt idx="2">
                  <c:v>2011</c:v>
                </c:pt>
                <c:pt idx="3">
                  <c:v>2006</c:v>
                </c:pt>
              </c:numCache>
            </c:numRef>
          </c:cat>
          <c:val>
            <c:numRef>
              <c:f>GARD!$G$3:$G$6</c:f>
              <c:numCache>
                <c:formatCode>#,##0</c:formatCode>
                <c:ptCount val="4"/>
                <c:pt idx="0">
                  <c:v>6215.5455689119117</c:v>
                </c:pt>
                <c:pt idx="1">
                  <c:v>6125.7157581724423</c:v>
                </c:pt>
                <c:pt idx="2">
                  <c:v>5108.883060373063</c:v>
                </c:pt>
                <c:pt idx="3">
                  <c:v>4937.8641800164287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3A-4668-B55E-19BA2C0158B4}"/>
            </c:ext>
          </c:extLst>
        </c:ser>
        <c:ser>
          <c:idx val="3"/>
          <c:order val="2"/>
          <c:tx>
            <c:strRef>
              <c:f>GARD!$H$2</c:f>
              <c:strCache>
                <c:ptCount val="1"/>
                <c:pt idx="0">
                  <c:v>Modéré</c:v>
                </c:pt>
              </c:strCache>
            </c:strRef>
          </c:tx>
          <c:spPr>
            <a:ln w="317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FFC00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GARD!$A$3:$A$6</c:f>
              <c:numCache>
                <c:formatCode>General</c:formatCode>
                <c:ptCount val="4"/>
                <c:pt idx="0">
                  <c:v>2021</c:v>
                </c:pt>
                <c:pt idx="1">
                  <c:v>2016</c:v>
                </c:pt>
                <c:pt idx="2">
                  <c:v>2011</c:v>
                </c:pt>
                <c:pt idx="3">
                  <c:v>2006</c:v>
                </c:pt>
              </c:numCache>
            </c:numRef>
          </c:cat>
          <c:val>
            <c:numRef>
              <c:f>GARD!$H$3:$H$6</c:f>
              <c:numCache>
                <c:formatCode>#,##0</c:formatCode>
                <c:ptCount val="4"/>
                <c:pt idx="0">
                  <c:v>4134.1893662058492</c:v>
                </c:pt>
                <c:pt idx="1">
                  <c:v>4067.2706718253321</c:v>
                </c:pt>
                <c:pt idx="2">
                  <c:v>3724.0581058807766</c:v>
                </c:pt>
                <c:pt idx="3">
                  <c:v>3565.3985098170292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83A-4668-B55E-19BA2C0158B4}"/>
            </c:ext>
          </c:extLst>
        </c:ser>
        <c:ser>
          <c:idx val="4"/>
          <c:order val="3"/>
          <c:tx>
            <c:strRef>
              <c:f>GARD!$I$2</c:f>
              <c:strCache>
                <c:ptCount val="1"/>
                <c:pt idx="0">
                  <c:v>Résiduel</c:v>
                </c:pt>
              </c:strCache>
            </c:strRef>
          </c:tx>
          <c:spPr>
            <a:ln w="31750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92D05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GARD!$A$3:$A$6</c:f>
              <c:numCache>
                <c:formatCode>General</c:formatCode>
                <c:ptCount val="4"/>
                <c:pt idx="0">
                  <c:v>2021</c:v>
                </c:pt>
                <c:pt idx="1">
                  <c:v>2016</c:v>
                </c:pt>
                <c:pt idx="2">
                  <c:v>2011</c:v>
                </c:pt>
                <c:pt idx="3">
                  <c:v>2006</c:v>
                </c:pt>
              </c:numCache>
            </c:numRef>
          </c:cat>
          <c:val>
            <c:numRef>
              <c:f>GARD!$I$3:$I$6</c:f>
              <c:numCache>
                <c:formatCode>#,##0</c:formatCode>
                <c:ptCount val="4"/>
                <c:pt idx="0">
                  <c:v>3730.7213632051639</c:v>
                </c:pt>
                <c:pt idx="1">
                  <c:v>3650.4160626941871</c:v>
                </c:pt>
                <c:pt idx="2">
                  <c:v>3310.4156164888541</c:v>
                </c:pt>
                <c:pt idx="3">
                  <c:v>3143.9359636184172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83A-4668-B55E-19BA2C0158B4}"/>
            </c:ext>
          </c:extLst>
        </c:ser>
        <c:ser>
          <c:idx val="5"/>
          <c:order val="4"/>
          <c:tx>
            <c:strRef>
              <c:f>GARD!$J$2</c:f>
              <c:strCache>
                <c:ptCount val="1"/>
                <c:pt idx="0">
                  <c:v>Indifférencié</c:v>
                </c:pt>
              </c:strCache>
            </c:strRef>
          </c:tx>
          <c:spPr>
            <a:ln w="31750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00B0F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GARD!$A$3:$A$6</c:f>
              <c:numCache>
                <c:formatCode>General</c:formatCode>
                <c:ptCount val="4"/>
                <c:pt idx="0">
                  <c:v>2021</c:v>
                </c:pt>
                <c:pt idx="1">
                  <c:v>2016</c:v>
                </c:pt>
                <c:pt idx="2">
                  <c:v>2011</c:v>
                </c:pt>
                <c:pt idx="3">
                  <c:v>2006</c:v>
                </c:pt>
              </c:numCache>
            </c:numRef>
          </c:cat>
          <c:val>
            <c:numRef>
              <c:f>GARD!$J$3:$J$6</c:f>
              <c:numCache>
                <c:formatCode>#,##0</c:formatCode>
                <c:ptCount val="4"/>
                <c:pt idx="0">
                  <c:v>2091.9050217253916</c:v>
                </c:pt>
                <c:pt idx="1">
                  <c:v>2072.4509279936788</c:v>
                </c:pt>
                <c:pt idx="2">
                  <c:v>1774.2153218759129</c:v>
                </c:pt>
                <c:pt idx="3">
                  <c:v>1741.6473283136493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83A-4668-B55E-19BA2C015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555519"/>
        <c:axId val="1504267391"/>
      </c:lineChart>
      <c:catAx>
        <c:axId val="1483555519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04267391"/>
        <c:crosses val="autoZero"/>
        <c:auto val="1"/>
        <c:lblAlgn val="ctr"/>
        <c:lblOffset val="100"/>
        <c:noMultiLvlLbl val="0"/>
      </c:catAx>
      <c:valAx>
        <c:axId val="1504267391"/>
        <c:scaling>
          <c:orientation val="minMax"/>
          <c:max val="7000"/>
          <c:min val="0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835555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Répartition de la surface urbanisée par niveau d'aléa et par PAPI en 2021 (en ha)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PAPI_BV!$E$64</c:f>
              <c:strCache>
                <c:ptCount val="1"/>
                <c:pt idx="0">
                  <c:v>Très fort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PAPI_BV!$D$65:$D$73</c:f>
              <c:strCache>
                <c:ptCount val="9"/>
                <c:pt idx="0">
                  <c:v>PAPI Gardons</c:v>
                </c:pt>
                <c:pt idx="1">
                  <c:v>PAPI Vidourle</c:v>
                </c:pt>
                <c:pt idx="2">
                  <c:v>PAPI Vistre</c:v>
                </c:pt>
                <c:pt idx="3">
                  <c:v>Plan Rhône</c:v>
                </c:pt>
                <c:pt idx="4">
                  <c:v>PAPI Hérault</c:v>
                </c:pt>
                <c:pt idx="5">
                  <c:v>PAPI Cèze</c:v>
                </c:pt>
                <c:pt idx="6">
                  <c:v>PAPI Ardèche</c:v>
                </c:pt>
                <c:pt idx="7">
                  <c:v>PAPI Gard Rhodanien</c:v>
                </c:pt>
                <c:pt idx="8">
                  <c:v>PAPI Tarn amont</c:v>
                </c:pt>
              </c:strCache>
            </c:strRef>
          </c:cat>
          <c:val>
            <c:numRef>
              <c:f>PAPI_BV!$E$65:$E$73</c:f>
              <c:numCache>
                <c:formatCode>#,##0</c:formatCode>
                <c:ptCount val="9"/>
                <c:pt idx="0">
                  <c:v>68.709772741599352</c:v>
                </c:pt>
                <c:pt idx="1">
                  <c:v>0</c:v>
                </c:pt>
                <c:pt idx="2">
                  <c:v>483.01313799985968</c:v>
                </c:pt>
                <c:pt idx="3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AC-4628-894E-949C30F9D886}"/>
            </c:ext>
          </c:extLst>
        </c:ser>
        <c:ser>
          <c:idx val="1"/>
          <c:order val="1"/>
          <c:tx>
            <c:strRef>
              <c:f>PAPI_BV!$F$64</c:f>
              <c:strCache>
                <c:ptCount val="1"/>
                <c:pt idx="0">
                  <c:v>Fort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PAPI_BV!$D$65:$D$73</c:f>
              <c:strCache>
                <c:ptCount val="9"/>
                <c:pt idx="0">
                  <c:v>PAPI Gardons</c:v>
                </c:pt>
                <c:pt idx="1">
                  <c:v>PAPI Vidourle</c:v>
                </c:pt>
                <c:pt idx="2">
                  <c:v>PAPI Vistre</c:v>
                </c:pt>
                <c:pt idx="3">
                  <c:v>Plan Rhône</c:v>
                </c:pt>
                <c:pt idx="4">
                  <c:v>PAPI Hérault</c:v>
                </c:pt>
                <c:pt idx="5">
                  <c:v>PAPI Cèze</c:v>
                </c:pt>
                <c:pt idx="6">
                  <c:v>PAPI Ardèche</c:v>
                </c:pt>
                <c:pt idx="7">
                  <c:v>PAPI Gard Rhodanien</c:v>
                </c:pt>
                <c:pt idx="8">
                  <c:v>PAPI Tarn amont</c:v>
                </c:pt>
              </c:strCache>
            </c:strRef>
          </c:cat>
          <c:val>
            <c:numRef>
              <c:f>PAPI_BV!$F$65:$F$73</c:f>
              <c:numCache>
                <c:formatCode>#,##0</c:formatCode>
                <c:ptCount val="9"/>
                <c:pt idx="0">
                  <c:v>1607.9547783720509</c:v>
                </c:pt>
                <c:pt idx="1">
                  <c:v>1020.004015279264</c:v>
                </c:pt>
                <c:pt idx="2">
                  <c:v>1892.3321378865151</c:v>
                </c:pt>
                <c:pt idx="3">
                  <c:v>2500.9620965155682</c:v>
                </c:pt>
                <c:pt idx="4">
                  <c:v>26.617501349327839</c:v>
                </c:pt>
                <c:pt idx="5">
                  <c:v>916.94797811496585</c:v>
                </c:pt>
                <c:pt idx="6">
                  <c:v>45.519404296577072</c:v>
                </c:pt>
                <c:pt idx="7">
                  <c:v>133.14568711647041</c:v>
                </c:pt>
                <c:pt idx="8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AC-4628-894E-949C30F9D886}"/>
            </c:ext>
          </c:extLst>
        </c:ser>
        <c:ser>
          <c:idx val="2"/>
          <c:order val="2"/>
          <c:tx>
            <c:strRef>
              <c:f>PAPI_BV!$G$64</c:f>
              <c:strCache>
                <c:ptCount val="1"/>
                <c:pt idx="0">
                  <c:v>Modéré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PAPI_BV!$D$65:$D$73</c:f>
              <c:strCache>
                <c:ptCount val="9"/>
                <c:pt idx="0">
                  <c:v>PAPI Gardons</c:v>
                </c:pt>
                <c:pt idx="1">
                  <c:v>PAPI Vidourle</c:v>
                </c:pt>
                <c:pt idx="2">
                  <c:v>PAPI Vistre</c:v>
                </c:pt>
                <c:pt idx="3">
                  <c:v>Plan Rhône</c:v>
                </c:pt>
                <c:pt idx="4">
                  <c:v>PAPI Hérault</c:v>
                </c:pt>
                <c:pt idx="5">
                  <c:v>PAPI Cèze</c:v>
                </c:pt>
                <c:pt idx="6">
                  <c:v>PAPI Ardèche</c:v>
                </c:pt>
                <c:pt idx="7">
                  <c:v>PAPI Gard Rhodanien</c:v>
                </c:pt>
                <c:pt idx="8">
                  <c:v>PAPI Tarn amont</c:v>
                </c:pt>
              </c:strCache>
            </c:strRef>
          </c:cat>
          <c:val>
            <c:numRef>
              <c:f>PAPI_BV!$G$65:$G$73</c:f>
              <c:numCache>
                <c:formatCode>#,##0</c:formatCode>
                <c:ptCount val="9"/>
                <c:pt idx="0">
                  <c:v>800.42314548964475</c:v>
                </c:pt>
                <c:pt idx="1">
                  <c:v>494.41954578102349</c:v>
                </c:pt>
                <c:pt idx="2">
                  <c:v>2274.4085584871973</c:v>
                </c:pt>
                <c:pt idx="3">
                  <c:v>939.52252597290601</c:v>
                </c:pt>
                <c:pt idx="4">
                  <c:v>2.3428318064039528</c:v>
                </c:pt>
                <c:pt idx="5">
                  <c:v>392.80448428412313</c:v>
                </c:pt>
                <c:pt idx="6">
                  <c:v>6.7288799781602666</c:v>
                </c:pt>
                <c:pt idx="7">
                  <c:v>110.5980118672267</c:v>
                </c:pt>
                <c:pt idx="8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AC-4628-894E-949C30F9D886}"/>
            </c:ext>
          </c:extLst>
        </c:ser>
        <c:ser>
          <c:idx val="3"/>
          <c:order val="3"/>
          <c:tx>
            <c:strRef>
              <c:f>PAPI_BV!$H$64</c:f>
              <c:strCache>
                <c:ptCount val="1"/>
                <c:pt idx="0">
                  <c:v>Résiduel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PAPI_BV!$D$65:$D$73</c:f>
              <c:strCache>
                <c:ptCount val="9"/>
                <c:pt idx="0">
                  <c:v>PAPI Gardons</c:v>
                </c:pt>
                <c:pt idx="1">
                  <c:v>PAPI Vidourle</c:v>
                </c:pt>
                <c:pt idx="2">
                  <c:v>PAPI Vistre</c:v>
                </c:pt>
                <c:pt idx="3">
                  <c:v>Plan Rhône</c:v>
                </c:pt>
                <c:pt idx="4">
                  <c:v>PAPI Hérault</c:v>
                </c:pt>
                <c:pt idx="5">
                  <c:v>PAPI Cèze</c:v>
                </c:pt>
                <c:pt idx="6">
                  <c:v>PAPI Ardèche</c:v>
                </c:pt>
                <c:pt idx="7">
                  <c:v>PAPI Gard Rhodanien</c:v>
                </c:pt>
                <c:pt idx="8">
                  <c:v>PAPI Tarn amont</c:v>
                </c:pt>
              </c:strCache>
            </c:strRef>
          </c:cat>
          <c:val>
            <c:numRef>
              <c:f>PAPI_BV!$H$65:$H$73</c:f>
              <c:numCache>
                <c:formatCode>#,##0</c:formatCode>
                <c:ptCount val="9"/>
                <c:pt idx="0">
                  <c:v>1435.9618462142973</c:v>
                </c:pt>
                <c:pt idx="1">
                  <c:v>455.97770610272261</c:v>
                </c:pt>
                <c:pt idx="2">
                  <c:v>1300.1209484207857</c:v>
                </c:pt>
                <c:pt idx="3">
                  <c:v>592.18268594291135</c:v>
                </c:pt>
                <c:pt idx="4">
                  <c:v>18.437086719159439</c:v>
                </c:pt>
                <c:pt idx="5">
                  <c:v>605.56432791885288</c:v>
                </c:pt>
                <c:pt idx="6" formatCode="General">
                  <c:v>0</c:v>
                </c:pt>
                <c:pt idx="7">
                  <c:v>79.799062061185452</c:v>
                </c:pt>
                <c:pt idx="8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AC-4628-894E-949C30F9D886}"/>
            </c:ext>
          </c:extLst>
        </c:ser>
        <c:ser>
          <c:idx val="4"/>
          <c:order val="4"/>
          <c:tx>
            <c:strRef>
              <c:f>PAPI_BV!$I$64</c:f>
              <c:strCache>
                <c:ptCount val="1"/>
                <c:pt idx="0">
                  <c:v>Indifférencié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PAPI_BV!$D$65:$D$73</c:f>
              <c:strCache>
                <c:ptCount val="9"/>
                <c:pt idx="0">
                  <c:v>PAPI Gardons</c:v>
                </c:pt>
                <c:pt idx="1">
                  <c:v>PAPI Vidourle</c:v>
                </c:pt>
                <c:pt idx="2">
                  <c:v>PAPI Vistre</c:v>
                </c:pt>
                <c:pt idx="3">
                  <c:v>Plan Rhône</c:v>
                </c:pt>
                <c:pt idx="4">
                  <c:v>PAPI Hérault</c:v>
                </c:pt>
                <c:pt idx="5">
                  <c:v>PAPI Cèze</c:v>
                </c:pt>
                <c:pt idx="6">
                  <c:v>PAPI Ardèche</c:v>
                </c:pt>
                <c:pt idx="7">
                  <c:v>PAPI Gard Rhodanien</c:v>
                </c:pt>
                <c:pt idx="8">
                  <c:v>PAPI Tarn amont</c:v>
                </c:pt>
              </c:strCache>
            </c:strRef>
          </c:cat>
          <c:val>
            <c:numRef>
              <c:f>PAPI_BV!$I$65:$I$73</c:f>
              <c:numCache>
                <c:formatCode>#,##0</c:formatCode>
                <c:ptCount val="9"/>
                <c:pt idx="0">
                  <c:v>353.59221879502849</c:v>
                </c:pt>
                <c:pt idx="1">
                  <c:v>403.20594301159656</c:v>
                </c:pt>
                <c:pt idx="2">
                  <c:v>154.53636875804159</c:v>
                </c:pt>
                <c:pt idx="3">
                  <c:v>545.05925032567097</c:v>
                </c:pt>
                <c:pt idx="4">
                  <c:v>336.56395526281591</c:v>
                </c:pt>
                <c:pt idx="5">
                  <c:v>183.62904600125444</c:v>
                </c:pt>
                <c:pt idx="6">
                  <c:v>86.743248160106006</c:v>
                </c:pt>
                <c:pt idx="7">
                  <c:v>703.71585924020633</c:v>
                </c:pt>
                <c:pt idx="8">
                  <c:v>30.8480168710601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AC-4628-894E-949C30F9D886}"/>
            </c:ext>
          </c:extLst>
        </c:ser>
        <c:ser>
          <c:idx val="5"/>
          <c:order val="5"/>
          <c:tx>
            <c:strRef>
              <c:f>PAPI_BV!$J$64</c:f>
              <c:strCache>
                <c:ptCount val="1"/>
                <c:pt idx="0">
                  <c:v>Hors ZI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PAPI_BV!$D$65:$D$73</c:f>
              <c:strCache>
                <c:ptCount val="9"/>
                <c:pt idx="0">
                  <c:v>PAPI Gardons</c:v>
                </c:pt>
                <c:pt idx="1">
                  <c:v>PAPI Vidourle</c:v>
                </c:pt>
                <c:pt idx="2">
                  <c:v>PAPI Vistre</c:v>
                </c:pt>
                <c:pt idx="3">
                  <c:v>Plan Rhône</c:v>
                </c:pt>
                <c:pt idx="4">
                  <c:v>PAPI Hérault</c:v>
                </c:pt>
                <c:pt idx="5">
                  <c:v>PAPI Cèze</c:v>
                </c:pt>
                <c:pt idx="6">
                  <c:v>PAPI Ardèche</c:v>
                </c:pt>
                <c:pt idx="7">
                  <c:v>PAPI Gard Rhodanien</c:v>
                </c:pt>
                <c:pt idx="8">
                  <c:v>PAPI Tarn amont</c:v>
                </c:pt>
              </c:strCache>
            </c:strRef>
          </c:cat>
          <c:val>
            <c:numRef>
              <c:f>PAPI_BV!$J$65:$J$73</c:f>
              <c:numCache>
                <c:formatCode>#,##0</c:formatCode>
                <c:ptCount val="9"/>
                <c:pt idx="0">
                  <c:v>15889.551587376473</c:v>
                </c:pt>
                <c:pt idx="1">
                  <c:v>4023.8777985367028</c:v>
                </c:pt>
                <c:pt idx="2">
                  <c:v>9751.8497700109347</c:v>
                </c:pt>
                <c:pt idx="3">
                  <c:v>5793.5739307569875</c:v>
                </c:pt>
                <c:pt idx="4">
                  <c:v>1882.0007328775296</c:v>
                </c:pt>
                <c:pt idx="5">
                  <c:v>9726.6374914808403</c:v>
                </c:pt>
                <c:pt idx="6">
                  <c:v>1524.5257412445137</c:v>
                </c:pt>
                <c:pt idx="7">
                  <c:v>1974.5046854940131</c:v>
                </c:pt>
                <c:pt idx="8">
                  <c:v>364.85921477317328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9AC-4628-894E-949C30F9D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31224912"/>
        <c:axId val="531221960"/>
        <c:axId val="0"/>
      </c:bar3DChart>
      <c:catAx>
        <c:axId val="531224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1221960"/>
        <c:crosses val="autoZero"/>
        <c:auto val="1"/>
        <c:lblAlgn val="ctr"/>
        <c:lblOffset val="100"/>
        <c:noMultiLvlLbl val="0"/>
      </c:catAx>
      <c:valAx>
        <c:axId val="531221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1224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_xlchart.v1.1</cx:f>
      </cx:strDim>
      <cx:numDim type="size">
        <cx:f dir="row">_xlchart.v1.2</cx:f>
      </cx:numDim>
    </cx:data>
  </cx:chartData>
  <cx:chart>
    <cx:title pos="t" align="ctr" overlay="0">
      <cx:tx>
        <cx:txData>
          <cx:v>Surface urbanisée en ZI par niveaux d'aléa en 2021 (% et superficie en ha) </cx:v>
        </cx:txData>
      </cx:tx>
      <cx:txPr>
        <a:bodyPr spcFirstLastPara="1" vertOverflow="ellipsis" wrap="square" lIns="0" tIns="0" rIns="0" bIns="0" anchor="ctr" anchorCtr="1"/>
        <a:lstStyle/>
        <a:p>
          <a:pPr algn="ctr">
            <a:defRPr lang="fr-FR" sz="1400" b="1" i="0" u="none" strike="noStrike" kern="1200" baseline="0">
              <a:solidFill>
                <a:srgbClr val="44546A"/>
              </a:solidFill>
              <a:latin typeface="Calibri" panose="020F0502020204030204"/>
            </a:defRPr>
          </a:pPr>
          <a:r>
            <a:rPr lang="fr-FR" sz="1400"/>
            <a:t>Surface urbanisée en ZI par niveaux d'aléa en 2021 (% et superficie en ha) </a:t>
          </a:r>
        </a:p>
      </cx:txPr>
    </cx:title>
    <cx:plotArea>
      <cx:plotAreaRegion>
        <cx:series layoutId="treemap" uniqueId="{5644AD15-05DE-4515-8797-6632A794EEC1}">
          <cx:tx>
            <cx:txData>
              <cx:f>_xlchart.v1.0</cx:f>
              <cx:v>2021</cx:v>
            </cx:txData>
          </cx:tx>
          <cx:dataPt idx="0">
            <cx:spPr>
              <a:solidFill>
                <a:srgbClr val="C00000"/>
              </a:solidFill>
            </cx:spPr>
          </cx:dataPt>
          <cx:dataPt idx="1">
            <cx:spPr>
              <a:solidFill>
                <a:srgbClr val="FF0000"/>
              </a:solidFill>
            </cx:spPr>
          </cx:dataPt>
          <cx:dataPt idx="2">
            <cx:spPr>
              <a:solidFill>
                <a:srgbClr val="FFC000"/>
              </a:solidFill>
            </cx:spPr>
          </cx:dataPt>
          <cx:dataPt idx="3">
            <cx:spPr>
              <a:solidFill>
                <a:srgbClr val="92D050"/>
              </a:solidFill>
            </cx:spPr>
          </cx:dataPt>
          <cx:dataPt idx="4">
            <cx:spPr>
              <a:solidFill>
                <a:srgbClr val="00B0F0"/>
              </a:solidFill>
            </cx:spPr>
          </cx:dataPt>
          <cx:dataLabels pos="inEnd">
            <cx:txPr>
              <a:bodyPr spcFirstLastPara="1" vertOverflow="ellipsis" wrap="square" lIns="0" tIns="0" rIns="0" bIns="0" anchor="ctr" anchorCtr="1">
                <a:spAutoFit/>
              </a:bodyPr>
              <a:lstStyle/>
              <a:p>
                <a:pPr>
                  <a:defRPr lang="fr-FR" sz="1200" b="1" i="0" u="none" strike="noStrike" kern="1200" baseline="0">
                    <a:solidFill>
                      <a:sysClr val="window" lastClr="FFFFFF"/>
                    </a:solidFill>
                    <a:latin typeface="Calibri" panose="020F0502020204030204"/>
                  </a:defRPr>
                </a:pPr>
                <a:endParaRPr lang="fr-FR" sz="1200" b="1"/>
              </a:p>
            </cx:txPr>
            <cx:visibility seriesName="0" categoryName="0" value="1"/>
            <cx:separator>, </cx:separator>
          </cx:dataLabels>
          <cx:dataId val="0"/>
          <cx:layoutPr>
            <cx:parentLabelLayout val="overlapping"/>
          </cx:layoutPr>
        </cx:series>
      </cx:plotAreaRegion>
    </cx:plotArea>
    <cx:legend pos="r" align="ctr" overlay="0"/>
  </cx:chart>
  <cx:spPr>
    <a:ln>
      <a:noFill/>
    </a:ln>
  </cx:spPr>
  <cx:clrMapOvr bg1="lt1" tx1="dk1" bg2="lt2" tx2="dk2" accent1="accent1" accent2="accent2" accent3="accent3" accent4="accent4" accent5="accent5" accent6="accent6" hlink="hlink" folHlink="folHlink"/>
  <cx:printSettings>
    <cx:headerFooter alignWithMargins="1" differentOddEven="0" differentFirst="0"/>
    <cx:pageMargins l="0.69999999999999996" r="0.69999999999999996" t="0.75" b="0.75" header="0.29999999999999999" footer="0.29999999999999999"/>
    <cx:pageSetup paperSize="1" firstPageNumber="1" orientation="default" blackAndWhite="0" draft="0" useFirstPageNumber="0" horizontalDpi="600" verticalDpi="600" copies="1"/>
  </cx:printSettings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_xlchart.v1.4</cx:f>
      </cx:strDim>
      <cx:numDim type="size">
        <cx:f dir="row">_xlchart.v1.5</cx:f>
      </cx:numDim>
    </cx:data>
  </cx:chartData>
  <cx:chart>
    <cx:title pos="t" align="ctr" overlay="0">
      <cx:tx>
        <cx:txData>
          <cx:v>PAPI ARDECHE - Surfaces urbanisees en zi - 2021</cx:v>
        </cx:txData>
      </cx:tx>
      <cx:txPr>
        <a:bodyPr spcFirstLastPara="1" vertOverflow="ellipsis" wrap="square" lIns="0" tIns="0" rIns="0" bIns="0" anchor="ctr" anchorCtr="1"/>
        <a:lstStyle/>
        <a:p>
          <a:pPr algn="ctr">
            <a:defRPr lang="fr-FR" sz="1050" b="1" i="0" u="none" strike="noStrike" kern="1200" cap="all" baseline="0">
              <a:solidFill>
                <a:srgbClr val="44546A"/>
              </a:solidFill>
              <a:latin typeface="Calibri" panose="020F0502020204030204"/>
            </a:defRPr>
          </a:pPr>
          <a:r>
            <a:rPr lang="fr-FR" sz="1000"/>
            <a:t>PAPI ARDECHE - Surfaces urbanisees en zi - 2021</a:t>
          </a:r>
        </a:p>
      </cx:txPr>
    </cx:title>
    <cx:plotArea>
      <cx:plotAreaRegion>
        <cx:series layoutId="treemap" uniqueId="{7C62333C-D887-4285-A1D0-54DC35F8898E}">
          <cx:tx>
            <cx:txData>
              <cx:f>_xlchart.v1.3</cx:f>
              <cx:v>PAPI Ardèche</cx:v>
            </cx:txData>
          </cx:tx>
          <cx:dataPt idx="0">
            <cx:spPr>
              <a:solidFill>
                <a:srgbClr val="C00000"/>
              </a:solidFill>
            </cx:spPr>
          </cx:dataPt>
          <cx:dataPt idx="1">
            <cx:spPr>
              <a:solidFill>
                <a:srgbClr val="FF0000"/>
              </a:solidFill>
            </cx:spPr>
          </cx:dataPt>
          <cx:dataPt idx="2">
            <cx:spPr>
              <a:solidFill>
                <a:srgbClr val="FFC000"/>
              </a:solidFill>
            </cx:spPr>
          </cx:dataPt>
          <cx:dataPt idx="3">
            <cx:spPr>
              <a:solidFill>
                <a:srgbClr val="92D050"/>
              </a:solidFill>
            </cx:spPr>
          </cx:dataPt>
          <cx:dataPt idx="4">
            <cx:spPr>
              <a:solidFill>
                <a:srgbClr val="00B0F0"/>
              </a:solidFill>
            </cx:spPr>
          </cx:dataPt>
          <cx:dataLabels pos="inEnd">
            <cx:txPr>
              <a:bodyPr spcFirstLastPara="1" vertOverflow="ellipsis" wrap="square" lIns="0" tIns="0" rIns="0" bIns="0" anchor="ctr" anchorCtr="1">
                <a:spAutoFit/>
              </a:bodyPr>
              <a:lstStyle/>
              <a:p>
                <a:pPr>
                  <a:defRPr lang="fr-FR" sz="1200" b="1" i="0" u="none" strike="noStrike" kern="1200" spc="0" baseline="0">
                    <a:solidFill>
                      <a:sysClr val="window" lastClr="FFFFFF"/>
                    </a:solidFill>
                    <a:latin typeface="Calibri" panose="020F0502020204030204"/>
                  </a:defRPr>
                </a:pPr>
                <a:endParaRPr lang="fr-FR" sz="1200"/>
              </a:p>
            </cx:txPr>
            <cx:visibility seriesName="0" categoryName="0" value="1"/>
            <cx:separator>, </cx:separator>
            <cx:dataLabel idx="0" pos="inEnd"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lang="fr-FR" sz="1000" b="1" i="0" u="none" strike="noStrike" kern="1200" spc="0" baseline="0">
                      <a:solidFill>
                        <a:sysClr val="window" lastClr="FFFFFF"/>
                      </a:solidFill>
                      <a:latin typeface="Calibri" panose="020F0502020204030204"/>
                    </a:defRPr>
                  </a:pPr>
                  <a:r>
                    <a:rPr lang="fr-FR" sz="1000"/>
                    <a:t> 483</a:t>
                  </a:r>
                </a:p>
              </cx:txPr>
              <cx:visibility seriesName="0" categoryName="0" value="1"/>
              <cx:separator>, </cx:separator>
            </cx:dataLabel>
            <cx:dataLabel idx="1" pos="ctr"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sz="1200"/>
                  </a:pPr>
                  <a:r>
                    <a:rPr lang="fr-FR" sz="1200"/>
                    <a:t> 46</a:t>
                  </a:r>
                </a:p>
              </cx:txPr>
              <cx:visibility seriesName="0" categoryName="0" value="1"/>
              <cx:separator>, </cx:separator>
            </cx:dataLabel>
            <cx:dataLabel idx="2" pos="ctr"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/>
                  </a:pPr>
                  <a:r>
                    <a:rPr lang="fr-FR" sz="1200"/>
                    <a:t> 7</a:t>
                  </a:r>
                </a:p>
              </cx:txPr>
              <cx:visibility seriesName="0" categoryName="0" value="1"/>
              <cx:separator>, </cx:separator>
            </cx:dataLabel>
            <cx:dataLabel idx="3" pos="ctr"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/>
                  </a:pPr>
                  <a:r>
                    <a:rPr lang="fr-FR" sz="1200"/>
                    <a:t> 80</a:t>
                  </a:r>
                </a:p>
              </cx:txPr>
              <cx:visibility seriesName="0" categoryName="0" value="1"/>
              <cx:separator>, </cx:separator>
            </cx:dataLabel>
            <cx:dataLabel idx="4" pos="ctr"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 lang="fr-FR" sz="1200" b="1" i="0" u="none" strike="noStrike" kern="1200" spc="0" baseline="0">
                      <a:solidFill>
                        <a:sysClr val="window" lastClr="FFFFFF"/>
                      </a:solidFill>
                      <a:latin typeface="Calibri" panose="020F0502020204030204"/>
                    </a:defRPr>
                  </a:pPr>
                  <a:r>
                    <a:rPr lang="fr-FR" sz="1200"/>
                    <a:t> 87</a:t>
                  </a:r>
                </a:p>
              </cx:txPr>
              <cx:visibility seriesName="0" categoryName="0" value="1"/>
              <cx:separator>, </cx:separator>
            </cx:dataLabel>
          </cx:dataLabels>
          <cx:dataId val="0"/>
          <cx:layoutPr>
            <cx:parentLabelLayout val="overlapping"/>
          </cx:layoutPr>
        </cx:series>
      </cx:plotAreaRegion>
    </cx:plotArea>
  </cx:chart>
  <cx:spPr>
    <a:solidFill>
      <a:schemeClr val="bg1"/>
    </a:solidFill>
    <a:ln>
      <a:noFill/>
    </a:ln>
  </cx:spPr>
  <cx:clrMapOvr bg1="lt1" tx1="dk1" bg2="lt2" tx2="dk2" accent1="accent1" accent2="accent2" accent3="accent3" accent4="accent4" accent5="accent5" accent6="accent6" hlink="hlink" folHlink="folHlink"/>
  <cx:printSettings>
    <cx:headerFooter alignWithMargins="1" differentOddEven="0" differentFirst="0"/>
    <cx:pageMargins l="0.69999999999999996" r="0.69999999999999996" t="0.75" b="0.75" header="0.29999999999999999" footer="0.29999999999999999"/>
    <cx:pageSetup paperSize="1" firstPageNumber="1" orientation="default" blackAndWhite="0" draft="0" useFirstPageNumber="0" horizontalDpi="600" verticalDpi="600" copies="1"/>
  </cx:printSettings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417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dk1"/>
    </cs:fontRef>
  </cs:dropLine>
  <cs:errorBar>
    <cs:lnRef idx="0"/>
    <cs:fillRef idx="0"/>
    <cs:effectRef idx="0"/>
    <cs:fontRef idx="minor">
      <a:schemeClr val="dk1"/>
    </cs:fontRef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</cs:hiLoLine>
  <cs:leaderLine>
    <cs:lnRef idx="0"/>
    <cs:fillRef idx="0"/>
    <cs:effectRef idx="0"/>
    <cs:fontRef idx="minor">
      <a:schemeClr val="dk1"/>
    </cs:fontRef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14/relationships/chartEx" Target="../charts/chartEx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microsoft.com/office/2014/relationships/chartEx" Target="../charts/chartEx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7</xdr:row>
      <xdr:rowOff>104775</xdr:rowOff>
    </xdr:from>
    <xdr:to>
      <xdr:col>4</xdr:col>
      <xdr:colOff>857250</xdr:colOff>
      <xdr:row>24</xdr:row>
      <xdr:rowOff>104775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161926</xdr:colOff>
      <xdr:row>7</xdr:row>
      <xdr:rowOff>76200</xdr:rowOff>
    </xdr:from>
    <xdr:to>
      <xdr:col>9</xdr:col>
      <xdr:colOff>942975</xdr:colOff>
      <xdr:row>24</xdr:row>
      <xdr:rowOff>152400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114297</xdr:colOff>
      <xdr:row>7</xdr:row>
      <xdr:rowOff>114300</xdr:rowOff>
    </xdr:from>
    <xdr:to>
      <xdr:col>13</xdr:col>
      <xdr:colOff>428624</xdr:colOff>
      <xdr:row>24</xdr:row>
      <xdr:rowOff>171450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Graphique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591797" y="2047875"/>
              <a:ext cx="3457577" cy="32956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oneCellAnchor>
    <xdr:from>
      <xdr:col>10</xdr:col>
      <xdr:colOff>485775</xdr:colOff>
      <xdr:row>13</xdr:row>
      <xdr:rowOff>114300</xdr:rowOff>
    </xdr:from>
    <xdr:ext cx="685893" cy="405432"/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0963275" y="3190875"/>
          <a:ext cx="685893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2000" b="1">
              <a:solidFill>
                <a:schemeClr val="bg1"/>
              </a:solidFill>
            </a:rPr>
            <a:t>37 %</a:t>
          </a:r>
        </a:p>
      </xdr:txBody>
    </xdr:sp>
    <xdr:clientData/>
  </xdr:oneCellAnchor>
  <xdr:oneCellAnchor>
    <xdr:from>
      <xdr:col>11</xdr:col>
      <xdr:colOff>676275</xdr:colOff>
      <xdr:row>13</xdr:row>
      <xdr:rowOff>85725</xdr:rowOff>
    </xdr:from>
    <xdr:ext cx="685893" cy="405432"/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2201525" y="3162300"/>
          <a:ext cx="685893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2000" b="1">
              <a:solidFill>
                <a:schemeClr val="bg1"/>
              </a:solidFill>
            </a:rPr>
            <a:t>25 %</a:t>
          </a:r>
        </a:p>
      </xdr:txBody>
    </xdr:sp>
    <xdr:clientData/>
  </xdr:oneCellAnchor>
  <xdr:oneCellAnchor>
    <xdr:from>
      <xdr:col>10</xdr:col>
      <xdr:colOff>542925</xdr:colOff>
      <xdr:row>20</xdr:row>
      <xdr:rowOff>85725</xdr:rowOff>
    </xdr:from>
    <xdr:ext cx="685893" cy="405432"/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1020425" y="4495800"/>
          <a:ext cx="685893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2000" b="1">
              <a:solidFill>
                <a:schemeClr val="bg1"/>
              </a:solidFill>
            </a:rPr>
            <a:t>22 %</a:t>
          </a:r>
        </a:p>
      </xdr:txBody>
    </xdr:sp>
    <xdr:clientData/>
  </xdr:oneCellAnchor>
  <xdr:oneCellAnchor>
    <xdr:from>
      <xdr:col>11</xdr:col>
      <xdr:colOff>533400</xdr:colOff>
      <xdr:row>19</xdr:row>
      <xdr:rowOff>161925</xdr:rowOff>
    </xdr:from>
    <xdr:ext cx="685893" cy="405432"/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2058650" y="4381500"/>
          <a:ext cx="685893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2000" b="1">
              <a:solidFill>
                <a:schemeClr val="bg1"/>
              </a:solidFill>
            </a:rPr>
            <a:t>13 %</a:t>
          </a:r>
        </a:p>
      </xdr:txBody>
    </xdr:sp>
    <xdr:clientData/>
  </xdr:oneCellAnchor>
  <xdr:oneCellAnchor>
    <xdr:from>
      <xdr:col>11</xdr:col>
      <xdr:colOff>952499</xdr:colOff>
      <xdr:row>22</xdr:row>
      <xdr:rowOff>171450</xdr:rowOff>
    </xdr:from>
    <xdr:ext cx="581025" cy="405432"/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2477749" y="4962525"/>
          <a:ext cx="581025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2000" b="1">
              <a:solidFill>
                <a:schemeClr val="bg1"/>
              </a:solidFill>
            </a:rPr>
            <a:t>3 %</a:t>
          </a:r>
        </a:p>
      </xdr:txBody>
    </xdr:sp>
    <xdr:clientData/>
  </xdr:oneCellAnchor>
  <xdr:oneCellAnchor>
    <xdr:from>
      <xdr:col>0</xdr:col>
      <xdr:colOff>476250</xdr:colOff>
      <xdr:row>12</xdr:row>
      <xdr:rowOff>57150</xdr:rowOff>
    </xdr:from>
    <xdr:ext cx="538737" cy="248851"/>
    <xdr:sp macro="" textlink="">
      <xdr:nvSpPr>
        <xdr:cNvPr id="18" name="ZoneText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6250" y="2943225"/>
          <a:ext cx="538737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000" b="1"/>
            <a:t>13 838</a:t>
          </a:r>
        </a:p>
      </xdr:txBody>
    </xdr:sp>
    <xdr:clientData/>
  </xdr:oneCellAnchor>
  <xdr:oneCellAnchor>
    <xdr:from>
      <xdr:col>1</xdr:col>
      <xdr:colOff>504825</xdr:colOff>
      <xdr:row>11</xdr:row>
      <xdr:rowOff>180975</xdr:rowOff>
    </xdr:from>
    <xdr:ext cx="538737" cy="248851"/>
    <xdr:sp macro="" textlink="">
      <xdr:nvSpPr>
        <xdr:cNvPr id="19" name="ZoneText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552575" y="2876550"/>
          <a:ext cx="538737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000" b="1"/>
            <a:t>14 396</a:t>
          </a:r>
        </a:p>
      </xdr:txBody>
    </xdr:sp>
    <xdr:clientData/>
  </xdr:oneCellAnchor>
  <xdr:oneCellAnchor>
    <xdr:from>
      <xdr:col>2</xdr:col>
      <xdr:colOff>542925</xdr:colOff>
      <xdr:row>10</xdr:row>
      <xdr:rowOff>133350</xdr:rowOff>
    </xdr:from>
    <xdr:ext cx="538737" cy="248851"/>
    <xdr:sp macro="" textlink="">
      <xdr:nvSpPr>
        <xdr:cNvPr id="20" name="ZoneText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2638425" y="2638425"/>
          <a:ext cx="538737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000" b="1"/>
            <a:t>16</a:t>
          </a:r>
          <a:r>
            <a:rPr lang="fr-FR" sz="1000" b="1" baseline="0"/>
            <a:t> 467</a:t>
          </a:r>
          <a:endParaRPr lang="fr-FR" sz="1000" b="1"/>
        </a:p>
      </xdr:txBody>
    </xdr:sp>
    <xdr:clientData/>
  </xdr:oneCellAnchor>
  <xdr:oneCellAnchor>
    <xdr:from>
      <xdr:col>3</xdr:col>
      <xdr:colOff>571500</xdr:colOff>
      <xdr:row>10</xdr:row>
      <xdr:rowOff>123825</xdr:rowOff>
    </xdr:from>
    <xdr:ext cx="538737" cy="248851"/>
    <xdr:sp macro="" textlink="">
      <xdr:nvSpPr>
        <xdr:cNvPr id="21" name="ZoneText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3714750" y="2628900"/>
          <a:ext cx="538737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000" b="1"/>
            <a:t>16</a:t>
          </a:r>
          <a:r>
            <a:rPr lang="fr-FR" sz="1000" b="1" baseline="0"/>
            <a:t> 731</a:t>
          </a:r>
          <a:endParaRPr lang="fr-FR" sz="1000" b="1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431859</xdr:colOff>
      <xdr:row>46</xdr:row>
      <xdr:rowOff>180795</xdr:rowOff>
    </xdr:from>
    <xdr:to>
      <xdr:col>3</xdr:col>
      <xdr:colOff>23038</xdr:colOff>
      <xdr:row>62</xdr:row>
      <xdr:rowOff>41550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aphique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31859" y="9762945"/>
              <a:ext cx="2877304" cy="29087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1</xdr:col>
      <xdr:colOff>542276</xdr:colOff>
      <xdr:row>54</xdr:row>
      <xdr:rowOff>36126</xdr:rowOff>
    </xdr:from>
    <xdr:to>
      <xdr:col>2</xdr:col>
      <xdr:colOff>736838</xdr:colOff>
      <xdr:row>56</xdr:row>
      <xdr:rowOff>42042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00554" y="11052777"/>
          <a:ext cx="868501" cy="3833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2000" b="1" baseline="0">
              <a:solidFill>
                <a:schemeClr val="bg1"/>
              </a:solidFill>
            </a:rPr>
            <a:t>62 </a:t>
          </a:r>
          <a:r>
            <a:rPr lang="fr-FR" sz="2000" b="1">
              <a:solidFill>
                <a:schemeClr val="bg1"/>
              </a:solidFill>
            </a:rPr>
            <a:t>%</a:t>
          </a:r>
        </a:p>
      </xdr:txBody>
    </xdr:sp>
    <xdr:clientData/>
  </xdr:twoCellAnchor>
  <xdr:twoCellAnchor>
    <xdr:from>
      <xdr:col>3</xdr:col>
      <xdr:colOff>173431</xdr:colOff>
      <xdr:row>54</xdr:row>
      <xdr:rowOff>176628</xdr:rowOff>
    </xdr:from>
    <xdr:to>
      <xdr:col>3</xdr:col>
      <xdr:colOff>868756</xdr:colOff>
      <xdr:row>57</xdr:row>
      <xdr:rowOff>17970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462252" y="11193279"/>
          <a:ext cx="695325" cy="407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2000" b="1" baseline="0">
              <a:solidFill>
                <a:schemeClr val="bg1"/>
              </a:solidFill>
            </a:rPr>
            <a:t>11</a:t>
          </a:r>
          <a:r>
            <a:rPr lang="fr-FR" sz="2000" b="1">
              <a:solidFill>
                <a:schemeClr val="bg1"/>
              </a:solidFill>
            </a:rPr>
            <a:t>%</a:t>
          </a:r>
        </a:p>
      </xdr:txBody>
    </xdr:sp>
    <xdr:clientData/>
  </xdr:twoCellAnchor>
  <xdr:twoCellAnchor>
    <xdr:from>
      <xdr:col>2</xdr:col>
      <xdr:colOff>1284594</xdr:colOff>
      <xdr:row>52</xdr:row>
      <xdr:rowOff>178386</xdr:rowOff>
    </xdr:from>
    <xdr:to>
      <xdr:col>2</xdr:col>
      <xdr:colOff>1994862</xdr:colOff>
      <xdr:row>55</xdr:row>
      <xdr:rowOff>17972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416811" y="10817631"/>
          <a:ext cx="710268" cy="40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2000" b="1">
              <a:solidFill>
                <a:schemeClr val="bg1"/>
              </a:solidFill>
            </a:rPr>
            <a:t>33 %</a:t>
          </a:r>
        </a:p>
      </xdr:txBody>
    </xdr:sp>
    <xdr:clientData/>
  </xdr:twoCellAnchor>
  <xdr:twoCellAnchor>
    <xdr:from>
      <xdr:col>3</xdr:col>
      <xdr:colOff>109162</xdr:colOff>
      <xdr:row>58</xdr:row>
      <xdr:rowOff>185962</xdr:rowOff>
    </xdr:from>
    <xdr:to>
      <xdr:col>3</xdr:col>
      <xdr:colOff>709879</xdr:colOff>
      <xdr:row>60</xdr:row>
      <xdr:rowOff>107549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397983" y="11957424"/>
          <a:ext cx="600717" cy="2989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solidFill>
                <a:schemeClr val="bg1"/>
              </a:solidFill>
            </a:rPr>
            <a:t>5 %</a:t>
          </a:r>
        </a:p>
      </xdr:txBody>
    </xdr:sp>
    <xdr:clientData/>
  </xdr:twoCellAnchor>
  <xdr:twoCellAnchor>
    <xdr:from>
      <xdr:col>3</xdr:col>
      <xdr:colOff>505549</xdr:colOff>
      <xdr:row>59</xdr:row>
      <xdr:rowOff>140325</xdr:rowOff>
    </xdr:from>
    <xdr:to>
      <xdr:col>4</xdr:col>
      <xdr:colOff>170730</xdr:colOff>
      <xdr:row>61</xdr:row>
      <xdr:rowOff>170369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794370" y="12100490"/>
          <a:ext cx="716525" cy="407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600" b="1" baseline="0">
              <a:solidFill>
                <a:schemeClr val="bg1"/>
              </a:solidFill>
            </a:rPr>
            <a:t>3</a:t>
          </a:r>
          <a:r>
            <a:rPr lang="fr-FR" sz="1600" b="1">
              <a:solidFill>
                <a:schemeClr val="bg1"/>
              </a:solidFill>
            </a:rPr>
            <a:t>%</a:t>
          </a:r>
        </a:p>
      </xdr:txBody>
    </xdr:sp>
    <xdr:clientData/>
  </xdr:twoCellAnchor>
  <xdr:twoCellAnchor>
    <xdr:from>
      <xdr:col>2</xdr:col>
      <xdr:colOff>1520950</xdr:colOff>
      <xdr:row>60</xdr:row>
      <xdr:rowOff>23510</xdr:rowOff>
    </xdr:from>
    <xdr:to>
      <xdr:col>3</xdr:col>
      <xdr:colOff>59671</xdr:colOff>
      <xdr:row>62</xdr:row>
      <xdr:rowOff>53554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2ED40A30-5A80-459E-BA2E-5B94F0BBE040}"/>
            </a:ext>
          </a:extLst>
        </xdr:cNvPr>
        <xdr:cNvSpPr txBox="1"/>
      </xdr:nvSpPr>
      <xdr:spPr>
        <a:xfrm>
          <a:off x="2653167" y="12172378"/>
          <a:ext cx="695325" cy="407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2000" b="1" baseline="0">
              <a:solidFill>
                <a:schemeClr val="bg1"/>
              </a:solidFill>
            </a:rPr>
            <a:t>5 </a:t>
          </a:r>
          <a:r>
            <a:rPr lang="fr-FR" sz="2000" b="1">
              <a:solidFill>
                <a:schemeClr val="bg1"/>
              </a:solidFill>
            </a:rPr>
            <a:t>%</a:t>
          </a:r>
        </a:p>
      </xdr:txBody>
    </xdr:sp>
    <xdr:clientData/>
  </xdr:twoCellAnchor>
  <xdr:twoCellAnchor>
    <xdr:from>
      <xdr:col>2</xdr:col>
      <xdr:colOff>1429647</xdr:colOff>
      <xdr:row>74</xdr:row>
      <xdr:rowOff>7726</xdr:rowOff>
    </xdr:from>
    <xdr:to>
      <xdr:col>11</xdr:col>
      <xdr:colOff>26957</xdr:colOff>
      <xdr:row>103</xdr:row>
      <xdr:rowOff>170731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1A876534-4A5E-474F-9D3A-E95DB64704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"/>
  <sheetViews>
    <sheetView workbookViewId="0">
      <pane ySplit="11760"/>
      <selection activeCell="M28" sqref="M28"/>
      <selection pane="bottomLeft"/>
    </sheetView>
  </sheetViews>
  <sheetFormatPr baseColWidth="10" defaultRowHeight="15" x14ac:dyDescent="0.25"/>
  <cols>
    <col min="1" max="17" width="15.7109375" customWidth="1"/>
  </cols>
  <sheetData>
    <row r="1" spans="1:17" ht="15.75" thickBot="1" x14ac:dyDescent="0.3">
      <c r="A1" s="1"/>
      <c r="C1" s="159" t="s">
        <v>11</v>
      </c>
      <c r="D1" s="160"/>
      <c r="E1" s="161"/>
      <c r="F1" s="156" t="s">
        <v>12</v>
      </c>
      <c r="G1" s="157"/>
      <c r="H1" s="157"/>
      <c r="I1" s="157"/>
      <c r="J1" s="157"/>
      <c r="K1" s="157"/>
      <c r="L1" s="158"/>
    </row>
    <row r="2" spans="1:17" ht="60.75" thickBot="1" x14ac:dyDescent="0.3">
      <c r="A2" s="2" t="s">
        <v>0</v>
      </c>
      <c r="B2" s="58" t="s">
        <v>8</v>
      </c>
      <c r="C2" s="52" t="s">
        <v>2</v>
      </c>
      <c r="D2" s="53" t="s">
        <v>1</v>
      </c>
      <c r="E2" s="54" t="s">
        <v>9</v>
      </c>
      <c r="F2" s="50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4" t="s">
        <v>10</v>
      </c>
      <c r="L2" s="3" t="s">
        <v>25</v>
      </c>
      <c r="M2" s="72" t="s">
        <v>26</v>
      </c>
      <c r="N2" s="73" t="s">
        <v>27</v>
      </c>
      <c r="O2" s="73" t="s">
        <v>28</v>
      </c>
      <c r="P2" s="73" t="s">
        <v>29</v>
      </c>
      <c r="Q2" s="74" t="s">
        <v>30</v>
      </c>
    </row>
    <row r="3" spans="1:17" x14ac:dyDescent="0.25">
      <c r="A3" s="5">
        <v>2021</v>
      </c>
      <c r="B3" s="55">
        <v>61973.3306833362</v>
      </c>
      <c r="C3" s="6">
        <v>5659.2250862941946</v>
      </c>
      <c r="D3" s="7">
        <v>8434.3791586357693</v>
      </c>
      <c r="E3" s="8">
        <v>14093.606007594577</v>
      </c>
      <c r="F3" s="6">
        <v>551.72291074145903</v>
      </c>
      <c r="G3" s="7">
        <v>6215.5455689119117</v>
      </c>
      <c r="H3" s="7">
        <v>4134.1893662058492</v>
      </c>
      <c r="I3" s="7">
        <v>3730.7213632051639</v>
      </c>
      <c r="J3" s="7">
        <v>2091.9050217253916</v>
      </c>
      <c r="K3" s="8">
        <v>16731.371069177756</v>
      </c>
      <c r="L3" s="67">
        <v>45241.959614158448</v>
      </c>
      <c r="M3" s="38">
        <f>K3</f>
        <v>16731.371069177756</v>
      </c>
      <c r="N3" s="69">
        <f>M3/B3</f>
        <v>0.26997695435589358</v>
      </c>
      <c r="O3" s="39">
        <f>M3-M4</f>
        <v>264.08230969589567</v>
      </c>
      <c r="P3" s="70">
        <f>O3/M4</f>
        <v>1.6036781376280729E-2</v>
      </c>
      <c r="Q3" s="71">
        <f>(B3-B4)/B4</f>
        <v>2.9099248059006929E-2</v>
      </c>
    </row>
    <row r="4" spans="1:17" x14ac:dyDescent="0.25">
      <c r="A4" s="10">
        <v>2016</v>
      </c>
      <c r="B4" s="85">
        <v>60220.946424967893</v>
      </c>
      <c r="C4" s="86">
        <v>5592.0140037701476</v>
      </c>
      <c r="D4" s="87">
        <v>8268.8022249014848</v>
      </c>
      <c r="E4" s="88">
        <v>13860.836467171644</v>
      </c>
      <c r="F4" s="11">
        <v>541.957952718706</v>
      </c>
      <c r="G4" s="12">
        <v>6125.7157581724423</v>
      </c>
      <c r="H4" s="12">
        <v>4067.2706718253321</v>
      </c>
      <c r="I4" s="12">
        <v>3650.4160626941871</v>
      </c>
      <c r="J4" s="12">
        <v>2072.4509279936788</v>
      </c>
      <c r="K4" s="88">
        <v>16467.28875948186</v>
      </c>
      <c r="L4" s="89">
        <v>43753.657665486033</v>
      </c>
      <c r="M4" s="31">
        <f>K4</f>
        <v>16467.28875948186</v>
      </c>
      <c r="N4" s="60">
        <f>M4/B4</f>
        <v>0.27344785721691089</v>
      </c>
      <c r="O4" s="29">
        <f>M4-M5</f>
        <v>2071.5971551634939</v>
      </c>
      <c r="P4" s="61">
        <f>O4/M5</f>
        <v>0.14390396877785738</v>
      </c>
      <c r="Q4" s="62">
        <f>(B4-B5)/B5</f>
        <v>0.1362994101630699</v>
      </c>
    </row>
    <row r="5" spans="1:17" x14ac:dyDescent="0.25">
      <c r="A5" s="10">
        <v>2011</v>
      </c>
      <c r="B5" s="56">
        <v>52997.428218611509</v>
      </c>
      <c r="C5" s="11">
        <v>5270.2624974447372</v>
      </c>
      <c r="D5" s="12">
        <v>6898.0622654998006</v>
      </c>
      <c r="E5" s="13">
        <v>12168.345001444539</v>
      </c>
      <c r="F5" s="11">
        <v>471.28261460364598</v>
      </c>
      <c r="G5" s="12">
        <v>5108.883060373063</v>
      </c>
      <c r="H5" s="12">
        <v>3724.0581058807766</v>
      </c>
      <c r="I5" s="12">
        <v>3310.4156164888541</v>
      </c>
      <c r="J5" s="12">
        <v>1774.2153218759129</v>
      </c>
      <c r="K5" s="13">
        <v>14395.691604318366</v>
      </c>
      <c r="L5" s="66">
        <v>38601.736614293142</v>
      </c>
      <c r="M5" s="31">
        <f>K5</f>
        <v>14395.691604318366</v>
      </c>
      <c r="N5" s="60">
        <f>M5/B5</f>
        <v>0.27163000334538728</v>
      </c>
      <c r="O5" s="29">
        <f>M5-M6</f>
        <v>557.27340874277434</v>
      </c>
      <c r="P5" s="61">
        <f>O5/M6</f>
        <v>4.0270022257380932E-2</v>
      </c>
      <c r="Q5" s="62">
        <f>(B5-B6)/B6</f>
        <v>3.8192964488340093E-2</v>
      </c>
    </row>
    <row r="6" spans="1:17" ht="15.75" thickBot="1" x14ac:dyDescent="0.3">
      <c r="A6" s="14">
        <v>2006</v>
      </c>
      <c r="B6" s="57">
        <v>51047.76282579665</v>
      </c>
      <c r="C6" s="15">
        <v>5075.1892924500753</v>
      </c>
      <c r="D6" s="16">
        <v>6587.7967201422371</v>
      </c>
      <c r="E6" s="17">
        <v>11663.006251092311</v>
      </c>
      <c r="F6" s="15">
        <v>443.64669471736056</v>
      </c>
      <c r="G6" s="16">
        <v>4937.8641800164287</v>
      </c>
      <c r="H6" s="16">
        <v>3565.3985098170292</v>
      </c>
      <c r="I6" s="16">
        <v>3143.9359636184172</v>
      </c>
      <c r="J6" s="16">
        <v>1741.6473283136493</v>
      </c>
      <c r="K6" s="17">
        <v>13838.418195575592</v>
      </c>
      <c r="L6" s="68">
        <v>37209.344630221058</v>
      </c>
      <c r="M6" s="32">
        <f>K6</f>
        <v>13838.418195575592</v>
      </c>
      <c r="N6" s="63">
        <f>M6/B6</f>
        <v>0.27108765261271034</v>
      </c>
      <c r="O6" s="33"/>
      <c r="P6" s="64"/>
      <c r="Q6" s="65"/>
    </row>
    <row r="28" spans="1:9" x14ac:dyDescent="0.25">
      <c r="A28" s="100" t="s">
        <v>31</v>
      </c>
      <c r="B28" s="76">
        <v>2006</v>
      </c>
      <c r="C28" s="76" t="s">
        <v>32</v>
      </c>
      <c r="D28" s="76">
        <v>2011</v>
      </c>
      <c r="E28" s="76" t="s">
        <v>32</v>
      </c>
      <c r="F28" s="76">
        <v>2016</v>
      </c>
      <c r="G28" s="76" t="s">
        <v>32</v>
      </c>
      <c r="H28" s="76">
        <v>2021</v>
      </c>
      <c r="I28" s="76" t="s">
        <v>58</v>
      </c>
    </row>
    <row r="29" spans="1:9" ht="30" x14ac:dyDescent="0.25">
      <c r="A29" s="84" t="s">
        <v>33</v>
      </c>
      <c r="B29" s="77">
        <f>B6</f>
        <v>51047.76282579665</v>
      </c>
      <c r="C29" s="78" t="s">
        <v>36</v>
      </c>
      <c r="D29" s="77">
        <f>B5</f>
        <v>52997.428218611509</v>
      </c>
      <c r="E29" s="78" t="s">
        <v>41</v>
      </c>
      <c r="F29" s="77">
        <f>B4</f>
        <v>60220.946424967893</v>
      </c>
      <c r="G29" s="79" t="s">
        <v>42</v>
      </c>
      <c r="H29" s="77">
        <f>B3</f>
        <v>61973.3306833362</v>
      </c>
      <c r="I29" s="78" t="s">
        <v>60</v>
      </c>
    </row>
    <row r="30" spans="1:9" ht="30" x14ac:dyDescent="0.25">
      <c r="A30" s="84" t="s">
        <v>26</v>
      </c>
      <c r="B30" s="77">
        <f>K6</f>
        <v>13838.418195575592</v>
      </c>
      <c r="C30" s="80" t="s">
        <v>35</v>
      </c>
      <c r="D30" s="77">
        <f>K5</f>
        <v>14395.691604318366</v>
      </c>
      <c r="E30" s="80" t="s">
        <v>39</v>
      </c>
      <c r="F30" s="77">
        <f>K4</f>
        <v>16467.28875948186</v>
      </c>
      <c r="G30" s="80" t="s">
        <v>40</v>
      </c>
      <c r="H30" s="77">
        <f>K3</f>
        <v>16731.371069177756</v>
      </c>
      <c r="I30" s="78" t="s">
        <v>59</v>
      </c>
    </row>
    <row r="31" spans="1:9" ht="30.75" customHeight="1" x14ac:dyDescent="0.25">
      <c r="A31" s="76" t="s">
        <v>34</v>
      </c>
      <c r="B31" s="81">
        <f>B30/B29</f>
        <v>0.27108765261271034</v>
      </c>
      <c r="C31" s="82" t="s">
        <v>37</v>
      </c>
      <c r="D31" s="81">
        <f>D30/D29</f>
        <v>0.27163000334538728</v>
      </c>
      <c r="E31" s="82" t="s">
        <v>37</v>
      </c>
      <c r="F31" s="81">
        <f>F30/F29</f>
        <v>0.27344785721691089</v>
      </c>
      <c r="G31" s="83" t="s">
        <v>38</v>
      </c>
      <c r="H31" s="81">
        <f>H30/H29</f>
        <v>0.26997695435589358</v>
      </c>
      <c r="I31" s="82" t="s">
        <v>61</v>
      </c>
    </row>
  </sheetData>
  <mergeCells count="2">
    <mergeCell ref="F1:L1"/>
    <mergeCell ref="C1:E1"/>
  </mergeCells>
  <pageMargins left="0.7" right="0.7" top="0.75" bottom="0.75" header="0.3" footer="0.3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3"/>
  <sheetViews>
    <sheetView tabSelected="1" topLeftCell="B1" zoomScale="106" zoomScaleNormal="106" workbookViewId="0">
      <selection activeCell="F28" sqref="F28"/>
    </sheetView>
  </sheetViews>
  <sheetFormatPr baseColWidth="10" defaultRowHeight="15" x14ac:dyDescent="0.25"/>
  <cols>
    <col min="1" max="1" width="6.85546875" bestFit="1" customWidth="1"/>
    <col min="2" max="2" width="10.140625" bestFit="1" customWidth="1"/>
    <col min="3" max="3" width="32.28515625" bestFit="1" customWidth="1"/>
    <col min="4" max="4" width="18" customWidth="1"/>
    <col min="5" max="13" width="15.7109375" customWidth="1"/>
  </cols>
  <sheetData>
    <row r="1" spans="1:13" ht="15.75" thickBot="1" x14ac:dyDescent="0.3">
      <c r="A1" s="1"/>
      <c r="B1" s="18"/>
      <c r="C1" s="19"/>
      <c r="D1" s="49"/>
      <c r="E1" s="159" t="s">
        <v>11</v>
      </c>
      <c r="F1" s="160"/>
      <c r="G1" s="161"/>
      <c r="H1" s="156" t="s">
        <v>12</v>
      </c>
      <c r="I1" s="157"/>
      <c r="J1" s="157"/>
      <c r="K1" s="157"/>
      <c r="L1" s="157"/>
      <c r="M1" s="158"/>
    </row>
    <row r="2" spans="1:13" ht="45.75" thickBot="1" x14ac:dyDescent="0.3">
      <c r="A2" s="40" t="s">
        <v>0</v>
      </c>
      <c r="B2" s="20" t="s">
        <v>13</v>
      </c>
      <c r="C2" s="21" t="s">
        <v>14</v>
      </c>
      <c r="D2" s="40" t="s">
        <v>8</v>
      </c>
      <c r="E2" s="104" t="s">
        <v>2</v>
      </c>
      <c r="F2" s="93" t="s">
        <v>1</v>
      </c>
      <c r="G2" s="94" t="s">
        <v>24</v>
      </c>
      <c r="H2" s="51" t="s">
        <v>3</v>
      </c>
      <c r="I2" s="27" t="s">
        <v>4</v>
      </c>
      <c r="J2" s="27" t="s">
        <v>5</v>
      </c>
      <c r="K2" s="27" t="s">
        <v>6</v>
      </c>
      <c r="L2" s="27" t="s">
        <v>7</v>
      </c>
      <c r="M2" s="28" t="s">
        <v>10</v>
      </c>
    </row>
    <row r="3" spans="1:13" x14ac:dyDescent="0.25">
      <c r="A3" s="46">
        <v>2021</v>
      </c>
      <c r="B3" s="41">
        <v>1</v>
      </c>
      <c r="C3" s="22" t="s">
        <v>15</v>
      </c>
      <c r="D3" s="115">
        <v>20156.193348989094</v>
      </c>
      <c r="E3" s="6">
        <v>1425.8818390450444</v>
      </c>
      <c r="F3" s="7">
        <v>2041.1518972648516</v>
      </c>
      <c r="G3" s="8">
        <f>D3-(E3+F3)</f>
        <v>16689.159612679199</v>
      </c>
      <c r="H3" s="101">
        <v>68.709772741599352</v>
      </c>
      <c r="I3" s="7">
        <v>1607.9547783720509</v>
      </c>
      <c r="J3" s="7">
        <v>800.42314548964475</v>
      </c>
      <c r="K3" s="7">
        <v>1435.9618462142973</v>
      </c>
      <c r="L3" s="7">
        <v>353.59221879502849</v>
      </c>
      <c r="M3" s="12">
        <f>H3+I3+J3+K3+L3</f>
        <v>4266.6417616126209</v>
      </c>
    </row>
    <row r="4" spans="1:13" x14ac:dyDescent="0.25">
      <c r="A4" s="47">
        <v>2021</v>
      </c>
      <c r="B4" s="42">
        <v>2</v>
      </c>
      <c r="C4" s="23" t="s">
        <v>16</v>
      </c>
      <c r="D4" s="116">
        <v>6397.4850087113091</v>
      </c>
      <c r="E4" s="11">
        <v>831.34064047296397</v>
      </c>
      <c r="F4" s="12">
        <v>1146.3457024132499</v>
      </c>
      <c r="G4" s="13">
        <f t="shared" ref="G4:G38" si="0">D4-(E4+F4)</f>
        <v>4419.7986658250957</v>
      </c>
      <c r="H4" s="102">
        <v>0</v>
      </c>
      <c r="I4" s="12">
        <v>1020.004015279264</v>
      </c>
      <c r="J4" s="12">
        <v>494.41954578102349</v>
      </c>
      <c r="K4" s="12">
        <v>455.97770610272261</v>
      </c>
      <c r="L4" s="12">
        <v>403.20594301159656</v>
      </c>
      <c r="M4" s="12">
        <f t="shared" ref="M4:M38" si="1">H4+I4+J4+K4+L4</f>
        <v>2373.6072101746067</v>
      </c>
    </row>
    <row r="5" spans="1:13" x14ac:dyDescent="0.25">
      <c r="A5" s="121">
        <v>2021</v>
      </c>
      <c r="B5" s="122">
        <v>3</v>
      </c>
      <c r="C5" s="123" t="s">
        <v>17</v>
      </c>
      <c r="D5" s="124">
        <v>15856.260921563333</v>
      </c>
      <c r="E5" s="125">
        <v>2778.8339515163129</v>
      </c>
      <c r="F5" s="126">
        <v>3171.0408312781524</v>
      </c>
      <c r="G5" s="127">
        <f t="shared" si="0"/>
        <v>9906.3861387688667</v>
      </c>
      <c r="H5" s="128">
        <v>483.01313799985968</v>
      </c>
      <c r="I5" s="126">
        <v>1892.3321378865151</v>
      </c>
      <c r="J5" s="126">
        <v>2274.4085584871973</v>
      </c>
      <c r="K5" s="126">
        <v>1300.1209484207857</v>
      </c>
      <c r="L5" s="126">
        <v>154.53636875804159</v>
      </c>
      <c r="M5" s="126">
        <f t="shared" si="1"/>
        <v>6104.4111515524</v>
      </c>
    </row>
    <row r="6" spans="1:13" x14ac:dyDescent="0.25">
      <c r="A6" s="47">
        <v>2021</v>
      </c>
      <c r="B6" s="42">
        <v>4</v>
      </c>
      <c r="C6" s="23" t="s">
        <v>18</v>
      </c>
      <c r="D6" s="116">
        <v>10371.300489514044</v>
      </c>
      <c r="E6" s="11">
        <v>1151.9192535075215</v>
      </c>
      <c r="F6" s="12">
        <v>2788.1736259355284</v>
      </c>
      <c r="G6" s="13">
        <f t="shared" si="0"/>
        <v>6431.2076100709937</v>
      </c>
      <c r="H6" s="102">
        <v>0</v>
      </c>
      <c r="I6" s="12">
        <v>2500.9620965155682</v>
      </c>
      <c r="J6" s="12">
        <v>939.52252597290601</v>
      </c>
      <c r="K6" s="12">
        <v>592.18268594291135</v>
      </c>
      <c r="L6" s="12">
        <v>545.05925032567097</v>
      </c>
      <c r="M6" s="12">
        <f t="shared" si="1"/>
        <v>4577.7265587570564</v>
      </c>
    </row>
    <row r="7" spans="1:13" x14ac:dyDescent="0.25">
      <c r="A7" s="47">
        <v>2021</v>
      </c>
      <c r="B7" s="42">
        <v>6</v>
      </c>
      <c r="C7" s="23" t="s">
        <v>19</v>
      </c>
      <c r="D7" s="117">
        <v>2265.9621080152369</v>
      </c>
      <c r="E7" s="31">
        <v>4.7330360521076944</v>
      </c>
      <c r="F7" s="29">
        <v>42.678501586543213</v>
      </c>
      <c r="G7" s="13">
        <f t="shared" si="0"/>
        <v>2218.5505703765862</v>
      </c>
      <c r="H7" s="103">
        <v>0</v>
      </c>
      <c r="I7" s="29">
        <v>26.617501349327839</v>
      </c>
      <c r="J7" s="29">
        <v>2.3428318064039528</v>
      </c>
      <c r="K7" s="29">
        <v>18.437086719159439</v>
      </c>
      <c r="L7" s="29">
        <v>336.56395526281591</v>
      </c>
      <c r="M7" s="12">
        <f t="shared" si="1"/>
        <v>383.96137513770714</v>
      </c>
    </row>
    <row r="8" spans="1:13" x14ac:dyDescent="0.25">
      <c r="A8" s="47">
        <v>2021</v>
      </c>
      <c r="B8" s="42">
        <v>7</v>
      </c>
      <c r="C8" s="23" t="s">
        <v>20</v>
      </c>
      <c r="D8" s="117">
        <v>11825.583327800037</v>
      </c>
      <c r="E8" s="31">
        <v>586.5276931946878</v>
      </c>
      <c r="F8" s="29">
        <v>1249.7311199663429</v>
      </c>
      <c r="G8" s="13">
        <f t="shared" si="0"/>
        <v>9989.3245146390072</v>
      </c>
      <c r="H8" s="103">
        <v>0</v>
      </c>
      <c r="I8" s="29">
        <v>916.94797811496585</v>
      </c>
      <c r="J8" s="29">
        <v>392.80448428412313</v>
      </c>
      <c r="K8" s="29">
        <v>605.56432791885288</v>
      </c>
      <c r="L8" s="29">
        <v>183.62904600125444</v>
      </c>
      <c r="M8" s="12">
        <f t="shared" si="1"/>
        <v>2098.9458363191961</v>
      </c>
    </row>
    <row r="9" spans="1:13" x14ac:dyDescent="0.25">
      <c r="A9" s="47">
        <v>2021</v>
      </c>
      <c r="B9" s="42">
        <v>8</v>
      </c>
      <c r="C9" s="23" t="s">
        <v>21</v>
      </c>
      <c r="D9" s="117">
        <v>1663.517273679357</v>
      </c>
      <c r="E9" s="36">
        <v>0</v>
      </c>
      <c r="F9" s="30">
        <v>0</v>
      </c>
      <c r="G9" s="13">
        <f t="shared" si="0"/>
        <v>1663.517273679357</v>
      </c>
      <c r="H9" s="103">
        <v>0</v>
      </c>
      <c r="I9" s="29">
        <v>45.519404296577072</v>
      </c>
      <c r="J9" s="29">
        <v>6.7288799781602666</v>
      </c>
      <c r="K9" s="30">
        <v>0</v>
      </c>
      <c r="L9" s="29">
        <v>86.743248160106006</v>
      </c>
      <c r="M9" s="12">
        <f t="shared" si="1"/>
        <v>138.99153243484335</v>
      </c>
    </row>
    <row r="10" spans="1:13" x14ac:dyDescent="0.25">
      <c r="A10" s="47">
        <v>2021</v>
      </c>
      <c r="B10" s="42">
        <v>9</v>
      </c>
      <c r="C10" s="23" t="s">
        <v>22</v>
      </c>
      <c r="D10" s="117">
        <v>3001.7633057791022</v>
      </c>
      <c r="E10" s="31">
        <v>107.6847663726259</v>
      </c>
      <c r="F10" s="29">
        <v>195.0576207152823</v>
      </c>
      <c r="G10" s="13">
        <f t="shared" si="0"/>
        <v>2699.0209186911939</v>
      </c>
      <c r="H10" s="103">
        <v>0</v>
      </c>
      <c r="I10" s="29">
        <v>133.14568711647041</v>
      </c>
      <c r="J10" s="29">
        <v>110.5980118672267</v>
      </c>
      <c r="K10" s="29">
        <v>79.799062061185452</v>
      </c>
      <c r="L10" s="29">
        <v>703.71585924020633</v>
      </c>
      <c r="M10" s="12">
        <f t="shared" si="1"/>
        <v>1027.2586202850889</v>
      </c>
    </row>
    <row r="11" spans="1:13" ht="15.75" thickBot="1" x14ac:dyDescent="0.3">
      <c r="A11" s="48">
        <v>2021</v>
      </c>
      <c r="B11" s="43">
        <v>10</v>
      </c>
      <c r="C11" s="24" t="s">
        <v>23</v>
      </c>
      <c r="D11" s="118">
        <v>395.70723164423339</v>
      </c>
      <c r="E11" s="37">
        <v>0</v>
      </c>
      <c r="F11" s="35">
        <v>0</v>
      </c>
      <c r="G11" s="17">
        <f t="shared" si="0"/>
        <v>395.70723164423339</v>
      </c>
      <c r="H11" s="111">
        <v>0</v>
      </c>
      <c r="I11" s="108">
        <v>0</v>
      </c>
      <c r="J11" s="108">
        <v>0</v>
      </c>
      <c r="K11" s="108">
        <v>0</v>
      </c>
      <c r="L11" s="109">
        <v>30.8480168710601</v>
      </c>
      <c r="M11" s="12">
        <f t="shared" si="1"/>
        <v>30.8480168710601</v>
      </c>
    </row>
    <row r="12" spans="1:13" x14ac:dyDescent="0.25">
      <c r="A12" s="46">
        <v>2016</v>
      </c>
      <c r="B12" s="44">
        <v>1</v>
      </c>
      <c r="C12" s="25" t="s">
        <v>15</v>
      </c>
      <c r="D12" s="119">
        <v>19713.374028818416</v>
      </c>
      <c r="E12" s="38">
        <v>1407.8855040032524</v>
      </c>
      <c r="F12" s="39">
        <v>1997.8246470251522</v>
      </c>
      <c r="G12" s="8">
        <f t="shared" si="0"/>
        <v>16307.663877790012</v>
      </c>
      <c r="H12" s="112">
        <v>66.93830634295972</v>
      </c>
      <c r="I12" s="39">
        <v>1586.4033001042455</v>
      </c>
      <c r="J12" s="39">
        <v>786.00006352931177</v>
      </c>
      <c r="K12" s="39">
        <v>1403.4406254599185</v>
      </c>
      <c r="L12" s="39">
        <v>354.23163542628998</v>
      </c>
      <c r="M12" s="12">
        <f t="shared" si="1"/>
        <v>4197.0139308627258</v>
      </c>
    </row>
    <row r="13" spans="1:13" x14ac:dyDescent="0.25">
      <c r="A13" s="47">
        <v>2016</v>
      </c>
      <c r="B13" s="42">
        <v>2</v>
      </c>
      <c r="C13" s="23" t="s">
        <v>16</v>
      </c>
      <c r="D13" s="117">
        <v>6214.108045087286</v>
      </c>
      <c r="E13" s="31">
        <v>821.64330505048599</v>
      </c>
      <c r="F13" s="29">
        <v>1112.2682366147999</v>
      </c>
      <c r="G13" s="13">
        <f t="shared" si="0"/>
        <v>4280.1965034220002</v>
      </c>
      <c r="H13" s="106">
        <v>0</v>
      </c>
      <c r="I13" s="29">
        <v>996.60943294042602</v>
      </c>
      <c r="J13" s="29">
        <v>488.86235396901787</v>
      </c>
      <c r="K13" s="29">
        <v>438.98260717827168</v>
      </c>
      <c r="L13" s="29">
        <v>394.73364076535802</v>
      </c>
      <c r="M13" s="12">
        <f t="shared" si="1"/>
        <v>2319.1880348530735</v>
      </c>
    </row>
    <row r="14" spans="1:13" x14ac:dyDescent="0.25">
      <c r="A14" s="121">
        <v>2016</v>
      </c>
      <c r="B14" s="122">
        <v>3</v>
      </c>
      <c r="C14" s="123" t="s">
        <v>17</v>
      </c>
      <c r="D14" s="129">
        <v>15199.083736546065</v>
      </c>
      <c r="E14" s="130">
        <v>2748.84255102513</v>
      </c>
      <c r="F14" s="131">
        <v>3096.4892898508638</v>
      </c>
      <c r="G14" s="127">
        <f t="shared" si="0"/>
        <v>9353.7518956700715</v>
      </c>
      <c r="H14" s="132">
        <v>475.01964637574622</v>
      </c>
      <c r="I14" s="131">
        <v>1861.4632558957533</v>
      </c>
      <c r="J14" s="131">
        <v>2234.9846507459129</v>
      </c>
      <c r="K14" s="131">
        <v>1273.8642878570693</v>
      </c>
      <c r="L14" s="131">
        <v>152.49147287522001</v>
      </c>
      <c r="M14" s="126">
        <f t="shared" si="1"/>
        <v>5997.8233137497009</v>
      </c>
    </row>
    <row r="15" spans="1:13" x14ac:dyDescent="0.25">
      <c r="A15" s="47">
        <v>2016</v>
      </c>
      <c r="B15" s="42">
        <v>4</v>
      </c>
      <c r="C15" s="23" t="s">
        <v>18</v>
      </c>
      <c r="D15" s="117">
        <v>9927.0169088809016</v>
      </c>
      <c r="E15" s="31">
        <v>1133.6033788078457</v>
      </c>
      <c r="F15" s="29">
        <v>2759.7049879045012</v>
      </c>
      <c r="G15" s="13">
        <f t="shared" si="0"/>
        <v>6033.7085421685551</v>
      </c>
      <c r="H15" s="106">
        <v>0</v>
      </c>
      <c r="I15" s="29">
        <v>2467.7178949642389</v>
      </c>
      <c r="J15" s="29">
        <v>932.56062415104338</v>
      </c>
      <c r="K15" s="29">
        <v>580.51556391330973</v>
      </c>
      <c r="L15" s="29">
        <v>536.21161788097595</v>
      </c>
      <c r="M15" s="12">
        <f t="shared" si="1"/>
        <v>4517.0057009095681</v>
      </c>
    </row>
    <row r="16" spans="1:13" x14ac:dyDescent="0.25">
      <c r="A16" s="47">
        <v>2016</v>
      </c>
      <c r="B16" s="42">
        <v>6</v>
      </c>
      <c r="C16" s="23" t="s">
        <v>19</v>
      </c>
      <c r="D16" s="117">
        <v>2233.8063995863122</v>
      </c>
      <c r="E16" s="31">
        <v>4.7333588613026141</v>
      </c>
      <c r="F16" s="29">
        <v>42.601499665320027</v>
      </c>
      <c r="G16" s="13">
        <f t="shared" si="0"/>
        <v>2186.4715410596896</v>
      </c>
      <c r="H16" s="106">
        <v>0</v>
      </c>
      <c r="I16" s="29">
        <v>26.385986247109251</v>
      </c>
      <c r="J16" s="29">
        <v>2.272781085575462</v>
      </c>
      <c r="K16" s="29">
        <v>18.663444885253291</v>
      </c>
      <c r="L16" s="29">
        <v>337.42140580672952</v>
      </c>
      <c r="M16" s="12">
        <f t="shared" si="1"/>
        <v>384.74361802466751</v>
      </c>
    </row>
    <row r="17" spans="1:13" x14ac:dyDescent="0.25">
      <c r="A17" s="47">
        <v>2016</v>
      </c>
      <c r="B17" s="42">
        <v>7</v>
      </c>
      <c r="C17" s="23" t="s">
        <v>20</v>
      </c>
      <c r="D17" s="117">
        <v>11487.083775432391</v>
      </c>
      <c r="E17" s="31">
        <v>581.03946422639103</v>
      </c>
      <c r="F17" s="29">
        <v>1222.3371854504903</v>
      </c>
      <c r="G17" s="13">
        <f t="shared" si="0"/>
        <v>9683.7071257555108</v>
      </c>
      <c r="H17" s="106">
        <v>0</v>
      </c>
      <c r="I17" s="29">
        <v>894.06979262814866</v>
      </c>
      <c r="J17" s="29">
        <v>389.05159580192679</v>
      </c>
      <c r="K17" s="29">
        <v>597.53166876632667</v>
      </c>
      <c r="L17" s="29">
        <v>180.37374390898918</v>
      </c>
      <c r="M17" s="12">
        <f t="shared" si="1"/>
        <v>2061.0268011053913</v>
      </c>
    </row>
    <row r="18" spans="1:13" x14ac:dyDescent="0.25">
      <c r="A18" s="47">
        <v>2016</v>
      </c>
      <c r="B18" s="42">
        <v>8</v>
      </c>
      <c r="C18" s="23" t="s">
        <v>21</v>
      </c>
      <c r="D18" s="117">
        <v>1612.7232282737609</v>
      </c>
      <c r="E18" s="31">
        <v>0</v>
      </c>
      <c r="F18" s="29">
        <v>0</v>
      </c>
      <c r="G18" s="13">
        <f t="shared" si="0"/>
        <v>1612.7232282737609</v>
      </c>
      <c r="H18" s="106">
        <v>0</v>
      </c>
      <c r="I18" s="29">
        <v>44.03870378073087</v>
      </c>
      <c r="J18" s="29">
        <v>6.7324090836343222</v>
      </c>
      <c r="K18" s="29">
        <v>0</v>
      </c>
      <c r="L18" s="29">
        <v>83.063451453544985</v>
      </c>
      <c r="M18" s="12">
        <f t="shared" si="1"/>
        <v>133.83456431791018</v>
      </c>
    </row>
    <row r="19" spans="1:13" x14ac:dyDescent="0.25">
      <c r="A19" s="47">
        <v>2016</v>
      </c>
      <c r="B19" s="42">
        <v>9</v>
      </c>
      <c r="C19" s="23" t="s">
        <v>22</v>
      </c>
      <c r="D19" s="117">
        <v>2959.721950225523</v>
      </c>
      <c r="E19" s="31">
        <v>105.54361505780371</v>
      </c>
      <c r="F19" s="29">
        <v>191.20874072231391</v>
      </c>
      <c r="G19" s="13">
        <f t="shared" si="0"/>
        <v>2662.9695944454052</v>
      </c>
      <c r="H19" s="106">
        <v>0</v>
      </c>
      <c r="I19" s="29">
        <v>131.1585802512333</v>
      </c>
      <c r="J19" s="29">
        <v>107.1903215050982</v>
      </c>
      <c r="K19" s="29">
        <v>78.068912722761965</v>
      </c>
      <c r="L19" s="29">
        <v>698.83820850252926</v>
      </c>
      <c r="M19" s="12">
        <f t="shared" si="1"/>
        <v>1015.2560229816227</v>
      </c>
    </row>
    <row r="20" spans="1:13" ht="15.75" thickBot="1" x14ac:dyDescent="0.3">
      <c r="A20" s="48">
        <v>2016</v>
      </c>
      <c r="B20" s="43">
        <v>10</v>
      </c>
      <c r="C20" s="24" t="s">
        <v>23</v>
      </c>
      <c r="D20" s="118">
        <v>384.39072808866149</v>
      </c>
      <c r="E20" s="32">
        <v>0</v>
      </c>
      <c r="F20" s="33">
        <v>0</v>
      </c>
      <c r="G20" s="17">
        <f t="shared" si="0"/>
        <v>384.39072808866149</v>
      </c>
      <c r="H20" s="113">
        <v>0</v>
      </c>
      <c r="I20" s="109">
        <v>0</v>
      </c>
      <c r="J20" s="109">
        <v>0</v>
      </c>
      <c r="K20" s="109">
        <v>0</v>
      </c>
      <c r="L20" s="109">
        <v>30.221214970747841</v>
      </c>
      <c r="M20" s="12">
        <f t="shared" si="1"/>
        <v>30.221214970747841</v>
      </c>
    </row>
    <row r="21" spans="1:13" x14ac:dyDescent="0.25">
      <c r="A21" s="46">
        <v>2011</v>
      </c>
      <c r="B21" s="44">
        <v>1</v>
      </c>
      <c r="C21" s="25" t="s">
        <v>15</v>
      </c>
      <c r="D21" s="119">
        <v>17378.26637829826</v>
      </c>
      <c r="E21" s="38">
        <v>1347.5080676885382</v>
      </c>
      <c r="F21" s="39">
        <v>1646.0552480507192</v>
      </c>
      <c r="G21" s="8">
        <f t="shared" si="0"/>
        <v>14384.703062559001</v>
      </c>
      <c r="H21" s="112">
        <v>53.811049247112351</v>
      </c>
      <c r="I21" s="39">
        <v>1301.7589131867539</v>
      </c>
      <c r="J21" s="39">
        <v>711.57768486107841</v>
      </c>
      <c r="K21" s="39">
        <v>1287.5636029743316</v>
      </c>
      <c r="L21" s="39">
        <v>276.18391056017759</v>
      </c>
      <c r="M21" s="12">
        <f t="shared" si="1"/>
        <v>3630.8951608294537</v>
      </c>
    </row>
    <row r="22" spans="1:13" x14ac:dyDescent="0.25">
      <c r="A22" s="47">
        <v>2011</v>
      </c>
      <c r="B22" s="42">
        <v>2</v>
      </c>
      <c r="C22" s="23" t="s">
        <v>16</v>
      </c>
      <c r="D22" s="117">
        <v>5431.1578743395103</v>
      </c>
      <c r="E22" s="31">
        <v>791.10726358105001</v>
      </c>
      <c r="F22" s="29">
        <v>915.09487951472397</v>
      </c>
      <c r="G22" s="13">
        <f t="shared" si="0"/>
        <v>3724.9557312437364</v>
      </c>
      <c r="H22" s="106">
        <v>0</v>
      </c>
      <c r="I22" s="29">
        <v>823.56141097963302</v>
      </c>
      <c r="J22" s="29">
        <v>469.32769228475252</v>
      </c>
      <c r="K22" s="29">
        <v>406.49639323552651</v>
      </c>
      <c r="L22" s="29">
        <v>338.24507385831134</v>
      </c>
      <c r="M22" s="12">
        <f t="shared" si="1"/>
        <v>2037.6305703582234</v>
      </c>
    </row>
    <row r="23" spans="1:13" x14ac:dyDescent="0.25">
      <c r="A23" s="121">
        <v>2011</v>
      </c>
      <c r="B23" s="122">
        <v>3</v>
      </c>
      <c r="C23" s="123" t="s">
        <v>17</v>
      </c>
      <c r="D23" s="129">
        <v>13799.320294090154</v>
      </c>
      <c r="E23" s="130">
        <v>2573.8014532067409</v>
      </c>
      <c r="F23" s="131">
        <v>2645.9968265473117</v>
      </c>
      <c r="G23" s="127">
        <f t="shared" si="0"/>
        <v>8579.5220143361003</v>
      </c>
      <c r="H23" s="132">
        <v>417.47156535653357</v>
      </c>
      <c r="I23" s="131">
        <v>1581.6358085977747</v>
      </c>
      <c r="J23" s="131">
        <v>2057.4724805590986</v>
      </c>
      <c r="K23" s="131">
        <v>1163.2184252395887</v>
      </c>
      <c r="L23" s="131">
        <v>137.93553003295531</v>
      </c>
      <c r="M23" s="126">
        <f t="shared" si="1"/>
        <v>5357.7338097859501</v>
      </c>
    </row>
    <row r="24" spans="1:13" x14ac:dyDescent="0.25">
      <c r="A24" s="47">
        <v>2011</v>
      </c>
      <c r="B24" s="42">
        <v>4</v>
      </c>
      <c r="C24" s="23" t="s">
        <v>18</v>
      </c>
      <c r="D24" s="117">
        <v>8541.2733730547916</v>
      </c>
      <c r="E24" s="31">
        <v>1056.8762549482287</v>
      </c>
      <c r="F24" s="29">
        <v>2277.1861562649988</v>
      </c>
      <c r="G24" s="13">
        <f t="shared" si="0"/>
        <v>5207.2109618415643</v>
      </c>
      <c r="H24" s="106">
        <v>0</v>
      </c>
      <c r="I24" s="29">
        <v>2057.4480855755364</v>
      </c>
      <c r="J24" s="29">
        <v>859.11386833397501</v>
      </c>
      <c r="K24" s="29">
        <v>502.68054817981505</v>
      </c>
      <c r="L24" s="29">
        <v>476.13568905519003</v>
      </c>
      <c r="M24" s="12">
        <f t="shared" si="1"/>
        <v>3895.3781911445167</v>
      </c>
    </row>
    <row r="25" spans="1:13" x14ac:dyDescent="0.25">
      <c r="A25" s="47">
        <v>2011</v>
      </c>
      <c r="B25" s="42">
        <v>6</v>
      </c>
      <c r="C25" s="23" t="s">
        <v>19</v>
      </c>
      <c r="D25" s="117">
        <v>1850.502825286075</v>
      </c>
      <c r="E25" s="31">
        <v>4.8792473823335634</v>
      </c>
      <c r="F25" s="29">
        <v>38.173417873420753</v>
      </c>
      <c r="G25" s="13">
        <f t="shared" si="0"/>
        <v>1807.4501600303206</v>
      </c>
      <c r="H25" s="106">
        <v>0</v>
      </c>
      <c r="I25" s="29">
        <v>23.35522142686591</v>
      </c>
      <c r="J25" s="29">
        <v>2.2275835674424802</v>
      </c>
      <c r="K25" s="29">
        <v>17.457209664712028</v>
      </c>
      <c r="L25" s="29">
        <v>296.95785141117727</v>
      </c>
      <c r="M25" s="12">
        <f t="shared" si="1"/>
        <v>339.99786607019769</v>
      </c>
    </row>
    <row r="26" spans="1:13" x14ac:dyDescent="0.25">
      <c r="A26" s="47">
        <v>2011</v>
      </c>
      <c r="B26" s="42">
        <v>7</v>
      </c>
      <c r="C26" s="23" t="s">
        <v>20</v>
      </c>
      <c r="D26" s="117">
        <v>9867.7009283311454</v>
      </c>
      <c r="E26" s="31">
        <v>525.78989093456335</v>
      </c>
      <c r="F26" s="29">
        <v>975.70699734238053</v>
      </c>
      <c r="G26" s="13">
        <f t="shared" si="0"/>
        <v>8366.204040054201</v>
      </c>
      <c r="H26" s="106">
        <v>0</v>
      </c>
      <c r="I26" s="29">
        <v>723.37492859233737</v>
      </c>
      <c r="J26" s="29">
        <v>338.14395128263538</v>
      </c>
      <c r="K26" s="29">
        <v>507.74708096255398</v>
      </c>
      <c r="L26" s="29">
        <v>165.30247360805527</v>
      </c>
      <c r="M26" s="12">
        <f t="shared" si="1"/>
        <v>1734.5684344455822</v>
      </c>
    </row>
    <row r="27" spans="1:13" x14ac:dyDescent="0.25">
      <c r="A27" s="47">
        <v>2011</v>
      </c>
      <c r="B27" s="42">
        <v>8</v>
      </c>
      <c r="C27" s="23" t="s">
        <v>21</v>
      </c>
      <c r="D27" s="117">
        <v>1438.1789605170029</v>
      </c>
      <c r="E27" s="31">
        <v>0</v>
      </c>
      <c r="F27" s="29">
        <v>0</v>
      </c>
      <c r="G27" s="13">
        <f t="shared" si="0"/>
        <v>1438.1789605170029</v>
      </c>
      <c r="H27" s="106">
        <v>0</v>
      </c>
      <c r="I27" s="29">
        <v>37.498907241168858</v>
      </c>
      <c r="J27" s="29">
        <v>6.9809370401926563</v>
      </c>
      <c r="K27" s="29">
        <v>0</v>
      </c>
      <c r="L27" s="29">
        <v>56.478436214094813</v>
      </c>
      <c r="M27" s="12">
        <f t="shared" si="1"/>
        <v>100.95828049545634</v>
      </c>
    </row>
    <row r="28" spans="1:13" x14ac:dyDescent="0.25">
      <c r="A28" s="47">
        <v>2011</v>
      </c>
      <c r="B28" s="42">
        <v>9</v>
      </c>
      <c r="C28" s="23" t="s">
        <v>22</v>
      </c>
      <c r="D28" s="117">
        <v>2696.5942751739408</v>
      </c>
      <c r="E28" s="31">
        <v>99.090724563085843</v>
      </c>
      <c r="F28" s="29">
        <v>154.92651600790691</v>
      </c>
      <c r="G28" s="13">
        <f t="shared" si="0"/>
        <v>2442.5770346029481</v>
      </c>
      <c r="H28" s="106">
        <v>0</v>
      </c>
      <c r="I28" s="29">
        <v>107.4614523042177</v>
      </c>
      <c r="J28" s="29">
        <v>95.268958809953659</v>
      </c>
      <c r="K28" s="29">
        <v>75.513753961613773</v>
      </c>
      <c r="L28" s="29">
        <v>617.61882694648284</v>
      </c>
      <c r="M28" s="12">
        <f t="shared" si="1"/>
        <v>895.86299202226792</v>
      </c>
    </row>
    <row r="29" spans="1:13" ht="15.75" thickBot="1" x14ac:dyDescent="0.3">
      <c r="A29" s="48">
        <v>2011</v>
      </c>
      <c r="B29" s="43">
        <v>10</v>
      </c>
      <c r="C29" s="24" t="s">
        <v>23</v>
      </c>
      <c r="D29" s="118">
        <v>329.76306869089092</v>
      </c>
      <c r="E29" s="32">
        <v>0</v>
      </c>
      <c r="F29" s="33">
        <v>0</v>
      </c>
      <c r="G29" s="17">
        <f t="shared" si="0"/>
        <v>329.76306869089092</v>
      </c>
      <c r="H29" s="107">
        <v>0</v>
      </c>
      <c r="I29" s="33">
        <v>0</v>
      </c>
      <c r="J29" s="33">
        <v>0</v>
      </c>
      <c r="K29" s="33">
        <v>0</v>
      </c>
      <c r="L29" s="33">
        <v>28.81805411252148</v>
      </c>
      <c r="M29" s="12">
        <f t="shared" si="1"/>
        <v>28.81805411252148</v>
      </c>
    </row>
    <row r="30" spans="1:13" x14ac:dyDescent="0.25">
      <c r="A30" s="46">
        <v>2006</v>
      </c>
      <c r="B30" s="44">
        <v>1</v>
      </c>
      <c r="C30" s="25" t="s">
        <v>15</v>
      </c>
      <c r="D30" s="119">
        <v>16669.08742075893</v>
      </c>
      <c r="E30" s="105">
        <v>1287.023845521961</v>
      </c>
      <c r="F30" s="34">
        <v>1555.2066151286926</v>
      </c>
      <c r="G30" s="9">
        <f t="shared" si="0"/>
        <v>13826.856960108276</v>
      </c>
      <c r="H30" s="112">
        <v>50.653974016121772</v>
      </c>
      <c r="I30" s="39">
        <v>1241.5013664025416</v>
      </c>
      <c r="J30" s="39">
        <v>675.35667291433606</v>
      </c>
      <c r="K30" s="39">
        <v>1222.7033393245003</v>
      </c>
      <c r="L30" s="39">
        <v>272.36181455137898</v>
      </c>
      <c r="M30" s="12">
        <f t="shared" si="1"/>
        <v>3462.5771672088786</v>
      </c>
    </row>
    <row r="31" spans="1:13" x14ac:dyDescent="0.25">
      <c r="A31" s="47">
        <v>2006</v>
      </c>
      <c r="B31" s="42">
        <v>2</v>
      </c>
      <c r="C31" s="23" t="s">
        <v>16</v>
      </c>
      <c r="D31" s="117">
        <v>5233.7029182768001</v>
      </c>
      <c r="E31" s="31">
        <v>742.38047103618601</v>
      </c>
      <c r="F31" s="29">
        <v>887.16637854823603</v>
      </c>
      <c r="G31" s="13">
        <f t="shared" si="0"/>
        <v>3604.1560686923781</v>
      </c>
      <c r="H31" s="106">
        <v>0</v>
      </c>
      <c r="I31" s="29">
        <v>802.79005498595905</v>
      </c>
      <c r="J31" s="29">
        <v>441.16386006465751</v>
      </c>
      <c r="K31" s="29">
        <v>379.68765394110119</v>
      </c>
      <c r="L31" s="29">
        <v>327.7863972406837</v>
      </c>
      <c r="M31" s="12">
        <f t="shared" si="1"/>
        <v>1951.4279662324016</v>
      </c>
    </row>
    <row r="32" spans="1:13" x14ac:dyDescent="0.25">
      <c r="A32" s="121">
        <v>2006</v>
      </c>
      <c r="B32" s="122">
        <v>3</v>
      </c>
      <c r="C32" s="123" t="s">
        <v>17</v>
      </c>
      <c r="D32" s="129">
        <v>13268.028760376999</v>
      </c>
      <c r="E32" s="130">
        <v>2487.8030943675067</v>
      </c>
      <c r="F32" s="131">
        <v>2498.506935064207</v>
      </c>
      <c r="G32" s="127">
        <f t="shared" si="0"/>
        <v>8281.7187309452856</v>
      </c>
      <c r="H32" s="132">
        <v>392.9927207012388</v>
      </c>
      <c r="I32" s="131">
        <v>1534.9141430038153</v>
      </c>
      <c r="J32" s="131">
        <v>1968.5395370403996</v>
      </c>
      <c r="K32" s="131">
        <v>1089.8636286840767</v>
      </c>
      <c r="L32" s="131">
        <v>135.4735752160567</v>
      </c>
      <c r="M32" s="126">
        <f t="shared" si="1"/>
        <v>5121.7836046455868</v>
      </c>
    </row>
    <row r="33" spans="1:13" x14ac:dyDescent="0.25">
      <c r="A33" s="47">
        <v>2006</v>
      </c>
      <c r="B33" s="42">
        <v>4</v>
      </c>
      <c r="C33" s="23" t="s">
        <v>18</v>
      </c>
      <c r="D33" s="117">
        <v>8203.3327061124492</v>
      </c>
      <c r="E33" s="31">
        <v>1019.0408837925437</v>
      </c>
      <c r="F33" s="29">
        <v>2212.5946510843378</v>
      </c>
      <c r="G33" s="13">
        <f t="shared" si="0"/>
        <v>4971.697171235568</v>
      </c>
      <c r="H33" s="106">
        <v>0</v>
      </c>
      <c r="I33" s="29">
        <v>1998.6504463690023</v>
      </c>
      <c r="J33" s="29">
        <v>827.6439912166511</v>
      </c>
      <c r="K33" s="29">
        <v>485.2299207609376</v>
      </c>
      <c r="L33" s="29">
        <v>465.69255518547601</v>
      </c>
      <c r="M33" s="12">
        <f t="shared" si="1"/>
        <v>3777.2169135320669</v>
      </c>
    </row>
    <row r="34" spans="1:13" x14ac:dyDescent="0.25">
      <c r="A34" s="47">
        <v>2006</v>
      </c>
      <c r="B34" s="42">
        <v>6</v>
      </c>
      <c r="C34" s="23" t="s">
        <v>19</v>
      </c>
      <c r="D34" s="117">
        <v>1805.171750403525</v>
      </c>
      <c r="E34" s="31">
        <v>4.4272058461519332</v>
      </c>
      <c r="F34" s="29">
        <v>38.243862473141682</v>
      </c>
      <c r="G34" s="13">
        <f t="shared" si="0"/>
        <v>1762.5006820842314</v>
      </c>
      <c r="H34" s="106">
        <v>0</v>
      </c>
      <c r="I34" s="29">
        <v>23.52691147575398</v>
      </c>
      <c r="J34" s="29">
        <v>2.28929068845857</v>
      </c>
      <c r="K34" s="29">
        <v>16.84121020419046</v>
      </c>
      <c r="L34" s="29">
        <v>290.62185516668541</v>
      </c>
      <c r="M34" s="12">
        <f t="shared" si="1"/>
        <v>333.27926753508842</v>
      </c>
    </row>
    <row r="35" spans="1:13" x14ac:dyDescent="0.25">
      <c r="A35" s="47">
        <v>2006</v>
      </c>
      <c r="B35" s="42">
        <v>7</v>
      </c>
      <c r="C35" s="23" t="s">
        <v>20</v>
      </c>
      <c r="D35" s="117">
        <v>9531.1565146281118</v>
      </c>
      <c r="E35" s="31">
        <v>512.41555276589736</v>
      </c>
      <c r="F35" s="29">
        <v>949.99009364355015</v>
      </c>
      <c r="G35" s="13">
        <f t="shared" si="0"/>
        <v>8068.7508682186644</v>
      </c>
      <c r="H35" s="106">
        <v>0</v>
      </c>
      <c r="I35" s="29">
        <v>708.71808956490611</v>
      </c>
      <c r="J35" s="29">
        <v>330.83475280340133</v>
      </c>
      <c r="K35" s="29">
        <v>489.18573260470373</v>
      </c>
      <c r="L35" s="29">
        <v>160.30567180637152</v>
      </c>
      <c r="M35" s="12">
        <f t="shared" si="1"/>
        <v>1689.0442467793825</v>
      </c>
    </row>
    <row r="36" spans="1:13" x14ac:dyDescent="0.25">
      <c r="A36" s="47">
        <v>2006</v>
      </c>
      <c r="B36" s="42">
        <v>8</v>
      </c>
      <c r="C36" s="23" t="s">
        <v>21</v>
      </c>
      <c r="D36" s="117">
        <v>1383.217791516432</v>
      </c>
      <c r="E36" s="31">
        <v>0</v>
      </c>
      <c r="F36" s="29">
        <v>0</v>
      </c>
      <c r="G36" s="13">
        <f t="shared" si="0"/>
        <v>1383.217791516432</v>
      </c>
      <c r="H36" s="106">
        <v>0</v>
      </c>
      <c r="I36" s="29">
        <v>35.990422758917248</v>
      </c>
      <c r="J36" s="29">
        <v>6.7049992776842187</v>
      </c>
      <c r="K36" s="29">
        <v>0</v>
      </c>
      <c r="L36" s="29">
        <v>60.930322379912838</v>
      </c>
      <c r="M36" s="12">
        <f t="shared" si="1"/>
        <v>103.62574441651429</v>
      </c>
    </row>
    <row r="37" spans="1:13" x14ac:dyDescent="0.25">
      <c r="A37" s="47">
        <v>2006</v>
      </c>
      <c r="B37" s="42">
        <v>9</v>
      </c>
      <c r="C37" s="23" t="s">
        <v>22</v>
      </c>
      <c r="D37" s="117">
        <v>2618.1952482479501</v>
      </c>
      <c r="E37" s="31">
        <v>96.819910804405907</v>
      </c>
      <c r="F37" s="29">
        <v>149.5980413022877</v>
      </c>
      <c r="G37" s="13">
        <f t="shared" si="0"/>
        <v>2371.7772961412566</v>
      </c>
      <c r="H37" s="106">
        <v>0</v>
      </c>
      <c r="I37" s="29">
        <v>98.711265563509983</v>
      </c>
      <c r="J37" s="29">
        <v>91.680346534167228</v>
      </c>
      <c r="K37" s="29">
        <v>75.486791561318228</v>
      </c>
      <c r="L37" s="29">
        <v>606.7856419838439</v>
      </c>
      <c r="M37" s="12">
        <f t="shared" si="1"/>
        <v>872.66404564283937</v>
      </c>
    </row>
    <row r="38" spans="1:13" ht="15.75" thickBot="1" x14ac:dyDescent="0.3">
      <c r="A38" s="48">
        <v>2006</v>
      </c>
      <c r="B38" s="45">
        <v>10</v>
      </c>
      <c r="C38" s="26" t="s">
        <v>23</v>
      </c>
      <c r="D38" s="120">
        <v>322.53795921993998</v>
      </c>
      <c r="E38" s="32">
        <v>0</v>
      </c>
      <c r="F38" s="33">
        <v>0</v>
      </c>
      <c r="G38" s="17">
        <f t="shared" si="0"/>
        <v>322.53795921993998</v>
      </c>
      <c r="H38" s="107">
        <v>0</v>
      </c>
      <c r="I38" s="33">
        <v>0</v>
      </c>
      <c r="J38" s="33">
        <v>0</v>
      </c>
      <c r="K38" s="33">
        <v>0</v>
      </c>
      <c r="L38" s="33">
        <v>29.106379595566221</v>
      </c>
      <c r="M38" s="12">
        <f t="shared" si="1"/>
        <v>29.106379595566221</v>
      </c>
    </row>
    <row r="40" spans="1:13" x14ac:dyDescent="0.25">
      <c r="C40" s="96"/>
      <c r="D40" s="110"/>
      <c r="E40" s="110"/>
      <c r="F40" s="110"/>
      <c r="G40" s="110"/>
      <c r="H40" s="110"/>
      <c r="I40" s="110"/>
      <c r="J40" s="110"/>
      <c r="K40" s="110"/>
      <c r="L40" s="110"/>
      <c r="M40" s="110"/>
    </row>
    <row r="41" spans="1:13" x14ac:dyDescent="0.25"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</row>
    <row r="43" spans="1:13" ht="45" x14ac:dyDescent="0.25">
      <c r="B43" s="76" t="s">
        <v>13</v>
      </c>
      <c r="C43" s="76" t="s">
        <v>14</v>
      </c>
      <c r="D43" s="84" t="s">
        <v>8</v>
      </c>
      <c r="E43" s="84" t="s">
        <v>2</v>
      </c>
      <c r="F43" s="84" t="s">
        <v>1</v>
      </c>
      <c r="G43" s="84" t="s">
        <v>24</v>
      </c>
      <c r="H43" s="84" t="s">
        <v>3</v>
      </c>
      <c r="I43" s="84" t="s">
        <v>4</v>
      </c>
      <c r="J43" s="84" t="s">
        <v>5</v>
      </c>
      <c r="K43" s="84" t="s">
        <v>6</v>
      </c>
      <c r="L43" s="84" t="s">
        <v>7</v>
      </c>
      <c r="M43" s="84" t="s">
        <v>10</v>
      </c>
    </row>
    <row r="44" spans="1:13" x14ac:dyDescent="0.25">
      <c r="B44" s="75">
        <v>8</v>
      </c>
      <c r="C44" s="75" t="str">
        <f>VLOOKUP($B$44,$B$3:$G$11,2)</f>
        <v>PAPI Ardèche</v>
      </c>
      <c r="D44" s="29">
        <f>VLOOKUP($B$44,$B$3:$M$11,3)</f>
        <v>1663.517273679357</v>
      </c>
      <c r="E44" s="29">
        <f>VLOOKUP($B$44,$B$3:$M$11,4)</f>
        <v>0</v>
      </c>
      <c r="F44" s="29">
        <f>VLOOKUP($B$44,$B$3:$M$11,5)</f>
        <v>0</v>
      </c>
      <c r="G44" s="29">
        <f>VLOOKUP($B$44,$B$3:$M$11,6)</f>
        <v>1663.517273679357</v>
      </c>
      <c r="H44" s="29">
        <f>VLOOKUP($B$44,$B$3:$M$11,7)</f>
        <v>0</v>
      </c>
      <c r="I44" s="29">
        <f>VLOOKUP($B$44,$B$3:$M$11,8)</f>
        <v>45.519404296577072</v>
      </c>
      <c r="J44" s="29">
        <f>VLOOKUP($B$44,$B$3:$M$11,9)</f>
        <v>6.7288799781602666</v>
      </c>
      <c r="K44" s="29">
        <f>VLOOKUP($B$44,$B$3:$M$11,10)</f>
        <v>0</v>
      </c>
      <c r="L44" s="29">
        <f>VLOOKUP($B$44,$B$3:$M$11,11)</f>
        <v>86.743248160106006</v>
      </c>
      <c r="M44" s="29">
        <f>VLOOKUP($B$44,$B$3:$M$11,12)</f>
        <v>138.99153243484335</v>
      </c>
    </row>
    <row r="45" spans="1:13" x14ac:dyDescent="0.25">
      <c r="B45" s="75">
        <v>8</v>
      </c>
      <c r="C45" s="75" t="str">
        <f>VLOOKUP($B$44,$B$3:$G$11,2)</f>
        <v>PAPI Ardèche</v>
      </c>
      <c r="D45" s="90">
        <f>D44/$D$44</f>
        <v>1</v>
      </c>
      <c r="E45" s="90">
        <f>E44/$D$44</f>
        <v>0</v>
      </c>
      <c r="F45" s="90">
        <f>F44/$D$44</f>
        <v>0</v>
      </c>
      <c r="G45" s="90">
        <f>G44/$D$44</f>
        <v>1</v>
      </c>
      <c r="H45" s="90">
        <f t="shared" ref="H45:M45" si="2">H44/SUM($H$44:$L$44)</f>
        <v>0</v>
      </c>
      <c r="I45" s="90">
        <f t="shared" si="2"/>
        <v>0.32749767916916611</v>
      </c>
      <c r="J45" s="90">
        <f t="shared" si="2"/>
        <v>4.8412157634959818E-2</v>
      </c>
      <c r="K45" s="90">
        <f t="shared" si="2"/>
        <v>0</v>
      </c>
      <c r="L45" s="90">
        <f t="shared" si="2"/>
        <v>0.62409016319587407</v>
      </c>
      <c r="M45" s="90">
        <f t="shared" si="2"/>
        <v>1</v>
      </c>
    </row>
    <row r="63" spans="5:11" ht="15.75" thickBot="1" x14ac:dyDescent="0.3"/>
    <row r="64" spans="5:11" ht="15.75" thickBot="1" x14ac:dyDescent="0.3">
      <c r="E64" s="51" t="s">
        <v>3</v>
      </c>
      <c r="F64" s="27" t="s">
        <v>4</v>
      </c>
      <c r="G64" s="27" t="s">
        <v>5</v>
      </c>
      <c r="H64" s="27" t="s">
        <v>6</v>
      </c>
      <c r="I64" s="27" t="s">
        <v>7</v>
      </c>
      <c r="J64" s="162" t="s">
        <v>63</v>
      </c>
      <c r="K64" s="40" t="s">
        <v>8</v>
      </c>
    </row>
    <row r="65" spans="4:12" x14ac:dyDescent="0.25">
      <c r="D65" s="22" t="s">
        <v>15</v>
      </c>
      <c r="E65" s="101">
        <v>68.709772741599352</v>
      </c>
      <c r="F65" s="7">
        <v>1607.9547783720509</v>
      </c>
      <c r="G65" s="7">
        <v>800.42314548964475</v>
      </c>
      <c r="H65" s="7">
        <v>1435.9618462142973</v>
      </c>
      <c r="I65" s="7">
        <v>353.59221879502849</v>
      </c>
      <c r="J65" s="163">
        <f>K65-E65-F65-G65-H65-I65</f>
        <v>15889.551587376473</v>
      </c>
      <c r="K65" s="115">
        <v>20156.193348989094</v>
      </c>
      <c r="L65" s="163">
        <f>SUM(E65:I65)</f>
        <v>4266.6417616126209</v>
      </c>
    </row>
    <row r="66" spans="4:12" x14ac:dyDescent="0.25">
      <c r="D66" s="23" t="s">
        <v>16</v>
      </c>
      <c r="E66" s="102">
        <v>0</v>
      </c>
      <c r="F66" s="12">
        <v>1020.004015279264</v>
      </c>
      <c r="G66" s="12">
        <v>494.41954578102349</v>
      </c>
      <c r="H66" s="12">
        <v>455.97770610272261</v>
      </c>
      <c r="I66" s="12">
        <v>403.20594301159656</v>
      </c>
      <c r="J66" s="163">
        <f t="shared" ref="J66:J73" si="3">K66-E66-F66-G66-H66-I66</f>
        <v>4023.8777985367028</v>
      </c>
      <c r="K66" s="116">
        <v>6397.4850087113091</v>
      </c>
      <c r="L66" s="163">
        <f t="shared" ref="L66:L73" si="4">SUM(E66:I66)</f>
        <v>2373.6072101746067</v>
      </c>
    </row>
    <row r="67" spans="4:12" x14ac:dyDescent="0.25">
      <c r="D67" s="123" t="s">
        <v>17</v>
      </c>
      <c r="E67" s="128">
        <v>483.01313799985968</v>
      </c>
      <c r="F67" s="126">
        <v>1892.3321378865151</v>
      </c>
      <c r="G67" s="126">
        <v>2274.4085584871973</v>
      </c>
      <c r="H67" s="126">
        <v>1300.1209484207857</v>
      </c>
      <c r="I67" s="126">
        <v>154.53636875804159</v>
      </c>
      <c r="J67" s="163">
        <f t="shared" si="3"/>
        <v>9751.8497700109347</v>
      </c>
      <c r="K67" s="124">
        <v>15856.260921563333</v>
      </c>
      <c r="L67" s="163">
        <f t="shared" si="4"/>
        <v>6104.4111515524</v>
      </c>
    </row>
    <row r="68" spans="4:12" x14ac:dyDescent="0.25">
      <c r="D68" s="23" t="s">
        <v>18</v>
      </c>
      <c r="E68" s="102">
        <v>0</v>
      </c>
      <c r="F68" s="12">
        <v>2500.9620965155682</v>
      </c>
      <c r="G68" s="12">
        <v>939.52252597290601</v>
      </c>
      <c r="H68" s="12">
        <v>592.18268594291135</v>
      </c>
      <c r="I68" s="12">
        <v>545.05925032567097</v>
      </c>
      <c r="J68" s="163">
        <f t="shared" si="3"/>
        <v>5793.5739307569875</v>
      </c>
      <c r="K68" s="116">
        <v>10371.300489514044</v>
      </c>
      <c r="L68" s="163">
        <f t="shared" si="4"/>
        <v>4577.7265587570564</v>
      </c>
    </row>
    <row r="69" spans="4:12" x14ac:dyDescent="0.25">
      <c r="D69" s="23" t="s">
        <v>19</v>
      </c>
      <c r="E69" s="103">
        <v>0</v>
      </c>
      <c r="F69" s="29">
        <v>26.617501349327839</v>
      </c>
      <c r="G69" s="29">
        <v>2.3428318064039528</v>
      </c>
      <c r="H69" s="29">
        <v>18.437086719159439</v>
      </c>
      <c r="I69" s="29">
        <v>336.56395526281591</v>
      </c>
      <c r="J69" s="163">
        <f t="shared" si="3"/>
        <v>1882.0007328775296</v>
      </c>
      <c r="K69" s="117">
        <v>2265.9621080152369</v>
      </c>
      <c r="L69" s="163">
        <f t="shared" si="4"/>
        <v>383.96137513770714</v>
      </c>
    </row>
    <row r="70" spans="4:12" x14ac:dyDescent="0.25">
      <c r="D70" s="23" t="s">
        <v>20</v>
      </c>
      <c r="E70" s="103">
        <v>0</v>
      </c>
      <c r="F70" s="29">
        <v>916.94797811496585</v>
      </c>
      <c r="G70" s="29">
        <v>392.80448428412313</v>
      </c>
      <c r="H70" s="29">
        <v>605.56432791885288</v>
      </c>
      <c r="I70" s="29">
        <v>183.62904600125444</v>
      </c>
      <c r="J70" s="163">
        <f t="shared" si="3"/>
        <v>9726.6374914808403</v>
      </c>
      <c r="K70" s="117">
        <v>11825.583327800037</v>
      </c>
      <c r="L70" s="163">
        <f t="shared" si="4"/>
        <v>2098.9458363191961</v>
      </c>
    </row>
    <row r="71" spans="4:12" x14ac:dyDescent="0.25">
      <c r="D71" s="23" t="s">
        <v>21</v>
      </c>
      <c r="E71" s="103">
        <v>0</v>
      </c>
      <c r="F71" s="29">
        <v>45.519404296577072</v>
      </c>
      <c r="G71" s="29">
        <v>6.7288799781602666</v>
      </c>
      <c r="H71" s="30">
        <v>0</v>
      </c>
      <c r="I71" s="29">
        <v>86.743248160106006</v>
      </c>
      <c r="J71" s="163">
        <f t="shared" si="3"/>
        <v>1524.5257412445137</v>
      </c>
      <c r="K71" s="117">
        <v>1663.517273679357</v>
      </c>
      <c r="L71" s="163">
        <f t="shared" si="4"/>
        <v>138.99153243484335</v>
      </c>
    </row>
    <row r="72" spans="4:12" x14ac:dyDescent="0.25">
      <c r="D72" s="23" t="s">
        <v>62</v>
      </c>
      <c r="E72" s="103">
        <v>0</v>
      </c>
      <c r="F72" s="29">
        <v>133.14568711647041</v>
      </c>
      <c r="G72" s="29">
        <v>110.5980118672267</v>
      </c>
      <c r="H72" s="29">
        <v>79.799062061185452</v>
      </c>
      <c r="I72" s="29">
        <v>703.71585924020633</v>
      </c>
      <c r="J72" s="163">
        <f t="shared" si="3"/>
        <v>1974.5046854940131</v>
      </c>
      <c r="K72" s="117">
        <v>3001.7633057791022</v>
      </c>
      <c r="L72" s="163">
        <f t="shared" si="4"/>
        <v>1027.2586202850889</v>
      </c>
    </row>
    <row r="73" spans="4:12" x14ac:dyDescent="0.25">
      <c r="D73" s="24" t="s">
        <v>23</v>
      </c>
      <c r="E73" s="111">
        <v>0</v>
      </c>
      <c r="F73" s="108">
        <v>0</v>
      </c>
      <c r="G73" s="108">
        <v>0</v>
      </c>
      <c r="H73" s="108">
        <v>0</v>
      </c>
      <c r="I73" s="109">
        <v>30.8480168710601</v>
      </c>
      <c r="J73" s="163">
        <f t="shared" si="3"/>
        <v>364.85921477317328</v>
      </c>
      <c r="K73" s="118">
        <v>395.70723164423339</v>
      </c>
      <c r="L73" s="163">
        <f t="shared" si="4"/>
        <v>30.8480168710601</v>
      </c>
    </row>
  </sheetData>
  <mergeCells count="2">
    <mergeCell ref="H1:M1"/>
    <mergeCell ref="E1:G1"/>
  </mergeCells>
  <dataValidations count="1">
    <dataValidation type="list" allowBlank="1" showInputMessage="1" showErrorMessage="1" sqref="B44:B45" xr:uid="{00000000-0002-0000-0100-000000000000}">
      <formula1>$B$3:$B$11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83"/>
  <sheetViews>
    <sheetView workbookViewId="0">
      <pane ySplit="3360" activePane="bottomLeft"/>
      <selection activeCell="O34" sqref="O34"/>
      <selection pane="bottomLeft" activeCell="W5" sqref="W5"/>
    </sheetView>
  </sheetViews>
  <sheetFormatPr baseColWidth="10" defaultRowHeight="15" x14ac:dyDescent="0.25"/>
  <cols>
    <col min="1" max="1" width="16.140625" customWidth="1"/>
    <col min="2" max="2" width="10.7109375" customWidth="1"/>
    <col min="3" max="3" width="14.7109375" customWidth="1"/>
    <col min="4" max="4" width="10.7109375" customWidth="1"/>
    <col min="5" max="5" width="12.140625" customWidth="1"/>
    <col min="6" max="11" width="10.7109375" customWidth="1"/>
    <col min="12" max="12" width="12.5703125" customWidth="1"/>
    <col min="13" max="18" width="10.7109375" customWidth="1"/>
  </cols>
  <sheetData>
    <row r="1" spans="1:18" ht="15.75" thickBot="1" x14ac:dyDescent="0.3">
      <c r="A1" s="1"/>
      <c r="B1" s="18"/>
      <c r="C1" s="19"/>
      <c r="D1" s="49"/>
      <c r="E1" s="159" t="s">
        <v>11</v>
      </c>
      <c r="F1" s="160"/>
      <c r="G1" s="161"/>
      <c r="H1" s="156" t="s">
        <v>12</v>
      </c>
      <c r="I1" s="157"/>
      <c r="J1" s="157"/>
      <c r="K1" s="157"/>
      <c r="L1" s="157"/>
      <c r="M1" s="158"/>
    </row>
    <row r="2" spans="1:18" ht="60" x14ac:dyDescent="0.25">
      <c r="A2" s="40" t="s">
        <v>0</v>
      </c>
      <c r="B2" s="91" t="s">
        <v>13</v>
      </c>
      <c r="C2" s="92" t="s">
        <v>14</v>
      </c>
      <c r="D2" s="40" t="s">
        <v>8</v>
      </c>
      <c r="E2" s="95" t="s">
        <v>2</v>
      </c>
      <c r="F2" s="93" t="s">
        <v>1</v>
      </c>
      <c r="G2" s="94" t="s">
        <v>24</v>
      </c>
      <c r="H2" s="51" t="s">
        <v>3</v>
      </c>
      <c r="I2" s="27" t="s">
        <v>4</v>
      </c>
      <c r="J2" s="27" t="s">
        <v>5</v>
      </c>
      <c r="K2" s="27" t="s">
        <v>6</v>
      </c>
      <c r="L2" s="27" t="s">
        <v>7</v>
      </c>
      <c r="M2" s="28" t="s">
        <v>10</v>
      </c>
      <c r="N2" s="72" t="s">
        <v>44</v>
      </c>
      <c r="O2" s="73" t="s">
        <v>45</v>
      </c>
      <c r="P2" s="73" t="s">
        <v>46</v>
      </c>
      <c r="Q2" s="73" t="s">
        <v>47</v>
      </c>
      <c r="R2" s="74" t="s">
        <v>48</v>
      </c>
    </row>
    <row r="3" spans="1:18" x14ac:dyDescent="0.25">
      <c r="A3" s="151">
        <v>2006</v>
      </c>
      <c r="B3" s="151">
        <v>1</v>
      </c>
      <c r="C3" s="142" t="s">
        <v>15</v>
      </c>
      <c r="D3" s="133">
        <f>PAPI_BV!D30</f>
        <v>16669.08742075893</v>
      </c>
      <c r="E3" s="133">
        <f>PAPI_BV!E30</f>
        <v>1287.023845521961</v>
      </c>
      <c r="F3" s="133">
        <f>PAPI_BV!F30</f>
        <v>1555.2066151286926</v>
      </c>
      <c r="G3" s="133">
        <f>PAPI_BV!G30</f>
        <v>13826.856960108276</v>
      </c>
      <c r="H3" s="133">
        <f>PAPI_BV!H30</f>
        <v>50.653974016121772</v>
      </c>
      <c r="I3" s="133">
        <f>PAPI_BV!I30</f>
        <v>1241.5013664025416</v>
      </c>
      <c r="J3" s="133">
        <f>PAPI_BV!J30</f>
        <v>675.35667291433606</v>
      </c>
      <c r="K3" s="133">
        <f>PAPI_BV!K30</f>
        <v>1222.7033393245003</v>
      </c>
      <c r="L3" s="133">
        <f>PAPI_BV!L30</f>
        <v>272.36181455137898</v>
      </c>
      <c r="M3" s="133">
        <f>H3+I3+J3+K3+L3</f>
        <v>3462.5771672088786</v>
      </c>
      <c r="N3" s="133">
        <f>M3</f>
        <v>3462.5771672088786</v>
      </c>
      <c r="O3" s="134">
        <f>M3/D3</f>
        <v>0.2077244590424753</v>
      </c>
      <c r="P3" s="133"/>
      <c r="Q3" s="135"/>
      <c r="R3" s="135"/>
    </row>
    <row r="4" spans="1:18" x14ac:dyDescent="0.25">
      <c r="A4" s="151">
        <v>2011</v>
      </c>
      <c r="B4" s="151">
        <v>1</v>
      </c>
      <c r="C4" s="142" t="s">
        <v>15</v>
      </c>
      <c r="D4" s="133">
        <f>PAPI_BV!D21</f>
        <v>17378.26637829826</v>
      </c>
      <c r="E4" s="133">
        <f>PAPI_BV!E21</f>
        <v>1347.5080676885382</v>
      </c>
      <c r="F4" s="133">
        <f>PAPI_BV!F21</f>
        <v>1646.0552480507192</v>
      </c>
      <c r="G4" s="133">
        <f>PAPI_BV!G21</f>
        <v>14384.703062559001</v>
      </c>
      <c r="H4" s="133">
        <f>PAPI_BV!H21</f>
        <v>53.811049247112351</v>
      </c>
      <c r="I4" s="133">
        <f>PAPI_BV!I21</f>
        <v>1301.7589131867539</v>
      </c>
      <c r="J4" s="133">
        <f>PAPI_BV!J21</f>
        <v>711.57768486107841</v>
      </c>
      <c r="K4" s="133">
        <f>PAPI_BV!K21</f>
        <v>1287.5636029743316</v>
      </c>
      <c r="L4" s="133">
        <f>PAPI_BV!L21</f>
        <v>276.18391056017759</v>
      </c>
      <c r="M4" s="133">
        <f t="shared" ref="M4:M38" si="0">H4+I4+J4+K4+L4</f>
        <v>3630.8951608294537</v>
      </c>
      <c r="N4" s="133">
        <f t="shared" ref="N4:N38" si="1">M4</f>
        <v>3630.8951608294537</v>
      </c>
      <c r="O4" s="134">
        <f t="shared" ref="O4:O38" si="2">M4/D4</f>
        <v>0.20893310539673079</v>
      </c>
      <c r="P4" s="133">
        <f>N4-N3</f>
        <v>168.31799362057518</v>
      </c>
      <c r="Q4" s="135">
        <f>P4/N3</f>
        <v>4.8610611545230428E-2</v>
      </c>
      <c r="R4" s="135">
        <f>(D4-D3)/D3</f>
        <v>4.2544558057578542E-2</v>
      </c>
    </row>
    <row r="5" spans="1:18" x14ac:dyDescent="0.25">
      <c r="A5" s="151">
        <v>2016</v>
      </c>
      <c r="B5" s="151">
        <v>1</v>
      </c>
      <c r="C5" s="142" t="s">
        <v>15</v>
      </c>
      <c r="D5" s="133">
        <v>19713.374028818416</v>
      </c>
      <c r="E5" s="133">
        <v>1407.8855040032524</v>
      </c>
      <c r="F5" s="133">
        <v>1997.8246470251522</v>
      </c>
      <c r="G5" s="136">
        <f t="shared" ref="G5" si="3">D5-(E5+F5)</f>
        <v>16307.663877790012</v>
      </c>
      <c r="H5" s="133">
        <v>66.93830634295972</v>
      </c>
      <c r="I5" s="133">
        <v>1586.4033001042455</v>
      </c>
      <c r="J5" s="133">
        <v>786.00006352931177</v>
      </c>
      <c r="K5" s="133">
        <v>1403.4406254599185</v>
      </c>
      <c r="L5" s="133">
        <v>354.23163542628998</v>
      </c>
      <c r="M5" s="133">
        <f t="shared" si="0"/>
        <v>4197.0139308627258</v>
      </c>
      <c r="N5" s="133">
        <f t="shared" si="1"/>
        <v>4197.0139308627258</v>
      </c>
      <c r="O5" s="134">
        <f t="shared" si="2"/>
        <v>0.21290185661405459</v>
      </c>
      <c r="P5" s="133">
        <f>N5-N4</f>
        <v>566.11877003327209</v>
      </c>
      <c r="Q5" s="135">
        <f t="shared" ref="Q5:Q38" si="4">P5/N4</f>
        <v>0.15591713474424473</v>
      </c>
      <c r="R5" s="135">
        <f>(D5-D4)/D4</f>
        <v>0.13436942441141347</v>
      </c>
    </row>
    <row r="6" spans="1:18" x14ac:dyDescent="0.25">
      <c r="A6" s="151">
        <v>2021</v>
      </c>
      <c r="B6" s="151">
        <v>1</v>
      </c>
      <c r="C6" s="142" t="s">
        <v>15</v>
      </c>
      <c r="D6" s="136">
        <v>20156.193348989094</v>
      </c>
      <c r="E6" s="136">
        <v>1425.8818390450444</v>
      </c>
      <c r="F6" s="136">
        <v>2041.1518972648516</v>
      </c>
      <c r="G6" s="136">
        <f>D6-(E6+F6)</f>
        <v>16689.159612679199</v>
      </c>
      <c r="H6" s="136">
        <v>68.709772741599352</v>
      </c>
      <c r="I6" s="136">
        <v>1607.9547783720509</v>
      </c>
      <c r="J6" s="136">
        <v>800.42314548964475</v>
      </c>
      <c r="K6" s="136">
        <v>1435.9618462142973</v>
      </c>
      <c r="L6" s="136">
        <v>353.59221879502849</v>
      </c>
      <c r="M6" s="133">
        <f t="shared" si="0"/>
        <v>4266.6417616126209</v>
      </c>
      <c r="N6" s="133">
        <f t="shared" si="1"/>
        <v>4266.6417616126209</v>
      </c>
      <c r="O6" s="134">
        <f t="shared" si="2"/>
        <v>0.21167894590704592</v>
      </c>
      <c r="P6" s="133">
        <f>N6-N5</f>
        <v>69.627830749895111</v>
      </c>
      <c r="Q6" s="135">
        <f t="shared" si="4"/>
        <v>1.6589849806760735E-2</v>
      </c>
      <c r="R6" s="135">
        <f t="shared" ref="R6:R38" si="5">(D6-D5)/D5</f>
        <v>2.2462888368238398E-2</v>
      </c>
    </row>
    <row r="7" spans="1:18" x14ac:dyDescent="0.25">
      <c r="A7" s="151">
        <v>2006</v>
      </c>
      <c r="B7" s="151">
        <v>2</v>
      </c>
      <c r="C7" s="142" t="s">
        <v>16</v>
      </c>
      <c r="D7" s="133">
        <f>PAPI_BV!D31</f>
        <v>5233.7029182768001</v>
      </c>
      <c r="E7" s="133">
        <f>PAPI_BV!E31</f>
        <v>742.38047103618601</v>
      </c>
      <c r="F7" s="133">
        <f>PAPI_BV!F31</f>
        <v>887.16637854823603</v>
      </c>
      <c r="G7" s="133">
        <f>PAPI_BV!G31</f>
        <v>3604.1560686923781</v>
      </c>
      <c r="H7" s="133">
        <f>PAPI_BV!H31</f>
        <v>0</v>
      </c>
      <c r="I7" s="133">
        <f>PAPI_BV!I31</f>
        <v>802.79005498595905</v>
      </c>
      <c r="J7" s="133">
        <f>PAPI_BV!J31</f>
        <v>441.16386006465751</v>
      </c>
      <c r="K7" s="133">
        <f>PAPI_BV!K31</f>
        <v>379.68765394110119</v>
      </c>
      <c r="L7" s="133">
        <f>PAPI_BV!L31</f>
        <v>327.7863972406837</v>
      </c>
      <c r="M7" s="133">
        <f t="shared" si="0"/>
        <v>1951.4279662324016</v>
      </c>
      <c r="N7" s="133">
        <f t="shared" si="1"/>
        <v>1951.4279662324016</v>
      </c>
      <c r="O7" s="134">
        <f t="shared" si="2"/>
        <v>0.37285799303161637</v>
      </c>
      <c r="P7" s="133"/>
      <c r="Q7" s="135"/>
      <c r="R7" s="135"/>
    </row>
    <row r="8" spans="1:18" x14ac:dyDescent="0.25">
      <c r="A8" s="151">
        <v>2011</v>
      </c>
      <c r="B8" s="151">
        <v>2</v>
      </c>
      <c r="C8" s="142" t="s">
        <v>16</v>
      </c>
      <c r="D8" s="133">
        <f>PAPI_BV!D22</f>
        <v>5431.1578743395103</v>
      </c>
      <c r="E8" s="133">
        <f>PAPI_BV!E22</f>
        <v>791.10726358105001</v>
      </c>
      <c r="F8" s="133">
        <f>PAPI_BV!F22</f>
        <v>915.09487951472397</v>
      </c>
      <c r="G8" s="133">
        <f>PAPI_BV!G22</f>
        <v>3724.9557312437364</v>
      </c>
      <c r="H8" s="133">
        <f>PAPI_BV!H22</f>
        <v>0</v>
      </c>
      <c r="I8" s="133">
        <f>PAPI_BV!I22</f>
        <v>823.56141097963302</v>
      </c>
      <c r="J8" s="133">
        <f>PAPI_BV!J22</f>
        <v>469.32769228475252</v>
      </c>
      <c r="K8" s="133">
        <f>PAPI_BV!K22</f>
        <v>406.49639323552651</v>
      </c>
      <c r="L8" s="133">
        <f>PAPI_BV!L22</f>
        <v>338.24507385831134</v>
      </c>
      <c r="M8" s="133">
        <f t="shared" si="0"/>
        <v>2037.6305703582234</v>
      </c>
      <c r="N8" s="133">
        <f t="shared" si="1"/>
        <v>2037.6305703582234</v>
      </c>
      <c r="O8" s="134">
        <f t="shared" si="2"/>
        <v>0.3751742478312734</v>
      </c>
      <c r="P8" s="133">
        <f t="shared" ref="P8:P38" si="6">N8-N7</f>
        <v>86.202604125821836</v>
      </c>
      <c r="Q8" s="135">
        <f t="shared" si="4"/>
        <v>4.417411537472847E-2</v>
      </c>
      <c r="R8" s="135">
        <f t="shared" si="5"/>
        <v>3.7727582009511977E-2</v>
      </c>
    </row>
    <row r="9" spans="1:18" x14ac:dyDescent="0.25">
      <c r="A9" s="151">
        <v>2016</v>
      </c>
      <c r="B9" s="151">
        <v>2</v>
      </c>
      <c r="C9" s="142" t="s">
        <v>16</v>
      </c>
      <c r="D9" s="133">
        <f>PAPI_BV!D13</f>
        <v>6214.108045087286</v>
      </c>
      <c r="E9" s="133">
        <f>PAPI_BV!E13</f>
        <v>821.64330505048599</v>
      </c>
      <c r="F9" s="133">
        <f>PAPI_BV!F13</f>
        <v>1112.2682366147999</v>
      </c>
      <c r="G9" s="133">
        <f>PAPI_BV!G13</f>
        <v>4280.1965034220002</v>
      </c>
      <c r="H9" s="133">
        <f>PAPI_BV!H13</f>
        <v>0</v>
      </c>
      <c r="I9" s="133">
        <f>PAPI_BV!I13</f>
        <v>996.60943294042602</v>
      </c>
      <c r="J9" s="133">
        <f>PAPI_BV!J13</f>
        <v>488.86235396901787</v>
      </c>
      <c r="K9" s="133">
        <f>PAPI_BV!K13</f>
        <v>438.98260717827168</v>
      </c>
      <c r="L9" s="133">
        <f>PAPI_BV!L13</f>
        <v>394.73364076535802</v>
      </c>
      <c r="M9" s="133">
        <f t="shared" si="0"/>
        <v>2319.1880348530735</v>
      </c>
      <c r="N9" s="133">
        <f t="shared" si="1"/>
        <v>2319.1880348530735</v>
      </c>
      <c r="O9" s="134">
        <f t="shared" si="2"/>
        <v>0.37321334261102268</v>
      </c>
      <c r="P9" s="133">
        <f t="shared" si="6"/>
        <v>281.55746449485014</v>
      </c>
      <c r="Q9" s="135">
        <f t="shared" si="4"/>
        <v>0.13817885763529314</v>
      </c>
      <c r="R9" s="135">
        <f t="shared" si="5"/>
        <v>0.14415897840991987</v>
      </c>
    </row>
    <row r="10" spans="1:18" x14ac:dyDescent="0.25">
      <c r="A10" s="151">
        <v>2021</v>
      </c>
      <c r="B10" s="151">
        <v>2</v>
      </c>
      <c r="C10" s="142" t="s">
        <v>16</v>
      </c>
      <c r="D10" s="136">
        <f>PAPI_BV!D4</f>
        <v>6397.4850087113091</v>
      </c>
      <c r="E10" s="136">
        <f>PAPI_BV!E4</f>
        <v>831.34064047296397</v>
      </c>
      <c r="F10" s="136">
        <f>PAPI_BV!F4</f>
        <v>1146.3457024132499</v>
      </c>
      <c r="G10" s="136">
        <f>PAPI_BV!G4</f>
        <v>4419.7986658250957</v>
      </c>
      <c r="H10" s="136">
        <f>PAPI_BV!H4</f>
        <v>0</v>
      </c>
      <c r="I10" s="136">
        <f>PAPI_BV!I4</f>
        <v>1020.004015279264</v>
      </c>
      <c r="J10" s="136">
        <f>PAPI_BV!J4</f>
        <v>494.41954578102349</v>
      </c>
      <c r="K10" s="136">
        <f>PAPI_BV!K4</f>
        <v>455.97770610272261</v>
      </c>
      <c r="L10" s="136">
        <f>PAPI_BV!L4</f>
        <v>403.20594301159656</v>
      </c>
      <c r="M10" s="133">
        <f t="shared" si="0"/>
        <v>2373.6072101746067</v>
      </c>
      <c r="N10" s="133">
        <f t="shared" si="1"/>
        <v>2373.6072101746067</v>
      </c>
      <c r="O10" s="134">
        <f t="shared" si="2"/>
        <v>0.37102192610729373</v>
      </c>
      <c r="P10" s="133">
        <f t="shared" si="6"/>
        <v>54.419175321533203</v>
      </c>
      <c r="Q10" s="135">
        <f t="shared" si="4"/>
        <v>2.3464753398048984E-2</v>
      </c>
      <c r="R10" s="135">
        <f t="shared" si="5"/>
        <v>2.9509780372904238E-2</v>
      </c>
    </row>
    <row r="11" spans="1:18" x14ac:dyDescent="0.25">
      <c r="A11" s="154">
        <v>2006</v>
      </c>
      <c r="B11" s="154">
        <v>3</v>
      </c>
      <c r="C11" s="155" t="s">
        <v>17</v>
      </c>
      <c r="D11" s="143">
        <f>PAPI_BV!D32</f>
        <v>13268.028760376999</v>
      </c>
      <c r="E11" s="143">
        <f>PAPI_BV!E32</f>
        <v>2487.8030943675067</v>
      </c>
      <c r="F11" s="143">
        <f>PAPI_BV!F32</f>
        <v>2498.506935064207</v>
      </c>
      <c r="G11" s="143">
        <f>PAPI_BV!G32</f>
        <v>8281.7187309452856</v>
      </c>
      <c r="H11" s="143">
        <f>PAPI_BV!H32</f>
        <v>392.9927207012388</v>
      </c>
      <c r="I11" s="143">
        <f>PAPI_BV!I32</f>
        <v>1534.9141430038153</v>
      </c>
      <c r="J11" s="143">
        <f>PAPI_BV!J32</f>
        <v>1968.5395370403996</v>
      </c>
      <c r="K11" s="143">
        <f>PAPI_BV!K32</f>
        <v>1089.8636286840767</v>
      </c>
      <c r="L11" s="143">
        <f>PAPI_BV!L32</f>
        <v>135.4735752160567</v>
      </c>
      <c r="M11" s="143">
        <f t="shared" si="0"/>
        <v>5121.7836046455868</v>
      </c>
      <c r="N11" s="143">
        <f t="shared" si="1"/>
        <v>5121.7836046455868</v>
      </c>
      <c r="O11" s="144">
        <f t="shared" si="2"/>
        <v>0.38602445752461995</v>
      </c>
      <c r="P11" s="143"/>
      <c r="Q11" s="145"/>
      <c r="R11" s="145"/>
    </row>
    <row r="12" spans="1:18" x14ac:dyDescent="0.25">
      <c r="A12" s="154">
        <v>2011</v>
      </c>
      <c r="B12" s="154">
        <v>3</v>
      </c>
      <c r="C12" s="155" t="s">
        <v>17</v>
      </c>
      <c r="D12" s="143">
        <f>PAPI_BV!D23</f>
        <v>13799.320294090154</v>
      </c>
      <c r="E12" s="143">
        <f>PAPI_BV!E23</f>
        <v>2573.8014532067409</v>
      </c>
      <c r="F12" s="143">
        <f>PAPI_BV!F23</f>
        <v>2645.9968265473117</v>
      </c>
      <c r="G12" s="143">
        <f>PAPI_BV!G23</f>
        <v>8579.5220143361003</v>
      </c>
      <c r="H12" s="143">
        <f>PAPI_BV!H23</f>
        <v>417.47156535653357</v>
      </c>
      <c r="I12" s="143">
        <f>PAPI_BV!I23</f>
        <v>1581.6358085977747</v>
      </c>
      <c r="J12" s="143">
        <f>PAPI_BV!J23</f>
        <v>2057.4724805590986</v>
      </c>
      <c r="K12" s="143">
        <f>PAPI_BV!K23</f>
        <v>1163.2184252395887</v>
      </c>
      <c r="L12" s="143">
        <f>PAPI_BV!L23</f>
        <v>137.93553003295531</v>
      </c>
      <c r="M12" s="143">
        <f t="shared" si="0"/>
        <v>5357.7338097859501</v>
      </c>
      <c r="N12" s="143">
        <f t="shared" si="1"/>
        <v>5357.7338097859501</v>
      </c>
      <c r="O12" s="144">
        <f t="shared" si="2"/>
        <v>0.38826070383194972</v>
      </c>
      <c r="P12" s="143">
        <f t="shared" si="6"/>
        <v>235.95020514036332</v>
      </c>
      <c r="Q12" s="145">
        <f t="shared" si="4"/>
        <v>4.6067976188285377E-2</v>
      </c>
      <c r="R12" s="145">
        <f t="shared" si="5"/>
        <v>4.004298930220726E-2</v>
      </c>
    </row>
    <row r="13" spans="1:18" x14ac:dyDescent="0.25">
      <c r="A13" s="154">
        <v>2016</v>
      </c>
      <c r="B13" s="154">
        <v>3</v>
      </c>
      <c r="C13" s="155" t="s">
        <v>17</v>
      </c>
      <c r="D13" s="143">
        <f>PAPI_BV!D14</f>
        <v>15199.083736546065</v>
      </c>
      <c r="E13" s="143">
        <f>PAPI_BV!E14</f>
        <v>2748.84255102513</v>
      </c>
      <c r="F13" s="143">
        <f>PAPI_BV!F14</f>
        <v>3096.4892898508638</v>
      </c>
      <c r="G13" s="143">
        <f>PAPI_BV!G14</f>
        <v>9353.7518956700715</v>
      </c>
      <c r="H13" s="143">
        <f>PAPI_BV!H14</f>
        <v>475.01964637574622</v>
      </c>
      <c r="I13" s="143">
        <f>PAPI_BV!I14</f>
        <v>1861.4632558957533</v>
      </c>
      <c r="J13" s="143">
        <f>PAPI_BV!J14</f>
        <v>2234.9846507459129</v>
      </c>
      <c r="K13" s="143">
        <f>PAPI_BV!K14</f>
        <v>1273.8642878570693</v>
      </c>
      <c r="L13" s="143">
        <f>PAPI_BV!L14</f>
        <v>152.49147287522001</v>
      </c>
      <c r="M13" s="143">
        <f t="shared" si="0"/>
        <v>5997.8233137497009</v>
      </c>
      <c r="N13" s="143">
        <f t="shared" si="1"/>
        <v>5997.8233137497009</v>
      </c>
      <c r="O13" s="144">
        <f t="shared" si="2"/>
        <v>0.39461742679448414</v>
      </c>
      <c r="P13" s="143">
        <f t="shared" si="6"/>
        <v>640.08950396375076</v>
      </c>
      <c r="Q13" s="145">
        <f t="shared" si="4"/>
        <v>0.11947019517741277</v>
      </c>
      <c r="R13" s="145">
        <f t="shared" si="5"/>
        <v>0.10143712970090192</v>
      </c>
    </row>
    <row r="14" spans="1:18" x14ac:dyDescent="0.25">
      <c r="A14" s="154">
        <v>2021</v>
      </c>
      <c r="B14" s="154">
        <v>3</v>
      </c>
      <c r="C14" s="155" t="s">
        <v>17</v>
      </c>
      <c r="D14" s="146">
        <f>PAPI_BV!D5</f>
        <v>15856.260921563333</v>
      </c>
      <c r="E14" s="146">
        <f>PAPI_BV!E5</f>
        <v>2778.8339515163129</v>
      </c>
      <c r="F14" s="146">
        <f>PAPI_BV!F5</f>
        <v>3171.0408312781524</v>
      </c>
      <c r="G14" s="146">
        <f>PAPI_BV!G5</f>
        <v>9906.3861387688667</v>
      </c>
      <c r="H14" s="146">
        <f>PAPI_BV!H5</f>
        <v>483.01313799985968</v>
      </c>
      <c r="I14" s="146">
        <f>PAPI_BV!I5</f>
        <v>1892.3321378865151</v>
      </c>
      <c r="J14" s="146">
        <f>PAPI_BV!J5</f>
        <v>2274.4085584871973</v>
      </c>
      <c r="K14" s="146">
        <f>PAPI_BV!K5</f>
        <v>1300.1209484207857</v>
      </c>
      <c r="L14" s="146">
        <f>PAPI_BV!L5</f>
        <v>154.53636875804159</v>
      </c>
      <c r="M14" s="143">
        <f t="shared" si="0"/>
        <v>6104.4111515524</v>
      </c>
      <c r="N14" s="143">
        <f t="shared" si="1"/>
        <v>6104.4111515524</v>
      </c>
      <c r="O14" s="144">
        <f t="shared" si="2"/>
        <v>0.38498427729899776</v>
      </c>
      <c r="P14" s="143">
        <f t="shared" si="6"/>
        <v>106.58783780269914</v>
      </c>
      <c r="Q14" s="145">
        <f t="shared" si="4"/>
        <v>1.7771086647109462E-2</v>
      </c>
      <c r="R14" s="145">
        <f t="shared" si="5"/>
        <v>4.3237947524237354E-2</v>
      </c>
    </row>
    <row r="15" spans="1:18" x14ac:dyDescent="0.25">
      <c r="A15" s="151">
        <v>2006</v>
      </c>
      <c r="B15" s="151">
        <v>4</v>
      </c>
      <c r="C15" s="142" t="s">
        <v>18</v>
      </c>
      <c r="D15" s="133">
        <f>PAPI_BV!D33</f>
        <v>8203.3327061124492</v>
      </c>
      <c r="E15" s="133">
        <f>PAPI_BV!E33</f>
        <v>1019.0408837925437</v>
      </c>
      <c r="F15" s="133">
        <f>PAPI_BV!F33</f>
        <v>2212.5946510843378</v>
      </c>
      <c r="G15" s="133">
        <f>PAPI_BV!G33</f>
        <v>4971.697171235568</v>
      </c>
      <c r="H15" s="133">
        <f>PAPI_BV!H33</f>
        <v>0</v>
      </c>
      <c r="I15" s="133">
        <f>PAPI_BV!I33</f>
        <v>1998.6504463690023</v>
      </c>
      <c r="J15" s="133">
        <f>PAPI_BV!J33</f>
        <v>827.6439912166511</v>
      </c>
      <c r="K15" s="133">
        <f>PAPI_BV!K33</f>
        <v>485.2299207609376</v>
      </c>
      <c r="L15" s="133">
        <f>PAPI_BV!L33</f>
        <v>465.69255518547601</v>
      </c>
      <c r="M15" s="133">
        <f t="shared" si="0"/>
        <v>3777.2169135320669</v>
      </c>
      <c r="N15" s="133">
        <f t="shared" si="1"/>
        <v>3777.2169135320669</v>
      </c>
      <c r="O15" s="134">
        <f t="shared" si="2"/>
        <v>0.46044906976863137</v>
      </c>
      <c r="P15" s="133"/>
      <c r="Q15" s="135"/>
      <c r="R15" s="135"/>
    </row>
    <row r="16" spans="1:18" x14ac:dyDescent="0.25">
      <c r="A16" s="151">
        <v>2011</v>
      </c>
      <c r="B16" s="151">
        <v>4</v>
      </c>
      <c r="C16" s="142" t="s">
        <v>18</v>
      </c>
      <c r="D16" s="133">
        <f>PAPI_BV!D24</f>
        <v>8541.2733730547916</v>
      </c>
      <c r="E16" s="133">
        <f>PAPI_BV!E24</f>
        <v>1056.8762549482287</v>
      </c>
      <c r="F16" s="133">
        <f>PAPI_BV!F24</f>
        <v>2277.1861562649988</v>
      </c>
      <c r="G16" s="133">
        <f>PAPI_BV!G24</f>
        <v>5207.2109618415643</v>
      </c>
      <c r="H16" s="133">
        <f>PAPI_BV!H24</f>
        <v>0</v>
      </c>
      <c r="I16" s="133">
        <f>PAPI_BV!I24</f>
        <v>2057.4480855755364</v>
      </c>
      <c r="J16" s="133">
        <f>PAPI_BV!J24</f>
        <v>859.11386833397501</v>
      </c>
      <c r="K16" s="133">
        <f>PAPI_BV!K24</f>
        <v>502.68054817981505</v>
      </c>
      <c r="L16" s="133">
        <f>PAPI_BV!L24</f>
        <v>476.13568905519003</v>
      </c>
      <c r="M16" s="133">
        <f t="shared" si="0"/>
        <v>3895.3781911445167</v>
      </c>
      <c r="N16" s="133">
        <f t="shared" si="1"/>
        <v>3895.3781911445167</v>
      </c>
      <c r="O16" s="134">
        <f t="shared" si="2"/>
        <v>0.4560652751653273</v>
      </c>
      <c r="P16" s="133">
        <f t="shared" si="6"/>
        <v>118.16127761244979</v>
      </c>
      <c r="Q16" s="135">
        <f t="shared" si="4"/>
        <v>3.1282629596709459E-2</v>
      </c>
      <c r="R16" s="135">
        <f t="shared" si="5"/>
        <v>4.1195533455632836E-2</v>
      </c>
    </row>
    <row r="17" spans="1:18" x14ac:dyDescent="0.25">
      <c r="A17" s="151">
        <v>2016</v>
      </c>
      <c r="B17" s="151">
        <v>4</v>
      </c>
      <c r="C17" s="142" t="s">
        <v>18</v>
      </c>
      <c r="D17" s="133">
        <f>PAPI_BV!D15</f>
        <v>9927.0169088809016</v>
      </c>
      <c r="E17" s="133">
        <f>PAPI_BV!E15</f>
        <v>1133.6033788078457</v>
      </c>
      <c r="F17" s="133">
        <f>PAPI_BV!F15</f>
        <v>2759.7049879045012</v>
      </c>
      <c r="G17" s="133">
        <f>PAPI_BV!G15</f>
        <v>6033.7085421685551</v>
      </c>
      <c r="H17" s="133">
        <f>PAPI_BV!H15</f>
        <v>0</v>
      </c>
      <c r="I17" s="133">
        <f>PAPI_BV!I15</f>
        <v>2467.7178949642389</v>
      </c>
      <c r="J17" s="133">
        <f>PAPI_BV!J15</f>
        <v>932.56062415104338</v>
      </c>
      <c r="K17" s="133">
        <f>PAPI_BV!K15</f>
        <v>580.51556391330973</v>
      </c>
      <c r="L17" s="133">
        <f>PAPI_BV!L15</f>
        <v>536.21161788097595</v>
      </c>
      <c r="M17" s="133">
        <f t="shared" si="0"/>
        <v>4517.0057009095681</v>
      </c>
      <c r="N17" s="133">
        <f t="shared" si="1"/>
        <v>4517.0057009095681</v>
      </c>
      <c r="O17" s="134">
        <f t="shared" si="2"/>
        <v>0.45502145733916977</v>
      </c>
      <c r="P17" s="133">
        <f t="shared" si="6"/>
        <v>621.6275097650514</v>
      </c>
      <c r="Q17" s="135">
        <f t="shared" si="4"/>
        <v>0.15958078503859172</v>
      </c>
      <c r="R17" s="135">
        <f t="shared" si="5"/>
        <v>0.16224085979939756</v>
      </c>
    </row>
    <row r="18" spans="1:18" x14ac:dyDescent="0.25">
      <c r="A18" s="151">
        <v>2021</v>
      </c>
      <c r="B18" s="151">
        <v>4</v>
      </c>
      <c r="C18" s="142" t="s">
        <v>18</v>
      </c>
      <c r="D18" s="136">
        <f>PAPI_BV!D6</f>
        <v>10371.300489514044</v>
      </c>
      <c r="E18" s="136">
        <f>PAPI_BV!E6</f>
        <v>1151.9192535075215</v>
      </c>
      <c r="F18" s="136">
        <f>PAPI_BV!F6</f>
        <v>2788.1736259355284</v>
      </c>
      <c r="G18" s="136">
        <f>PAPI_BV!G6</f>
        <v>6431.2076100709937</v>
      </c>
      <c r="H18" s="136">
        <f>PAPI_BV!H6</f>
        <v>0</v>
      </c>
      <c r="I18" s="136">
        <f>PAPI_BV!I6</f>
        <v>2500.9620965155682</v>
      </c>
      <c r="J18" s="136">
        <f>PAPI_BV!J6</f>
        <v>939.52252597290601</v>
      </c>
      <c r="K18" s="136">
        <f>PAPI_BV!K6</f>
        <v>592.18268594291135</v>
      </c>
      <c r="L18" s="136">
        <f>PAPI_BV!L6</f>
        <v>545.05925032567097</v>
      </c>
      <c r="M18" s="133">
        <f t="shared" si="0"/>
        <v>4577.7265587570564</v>
      </c>
      <c r="N18" s="133">
        <f t="shared" si="1"/>
        <v>4577.7265587570564</v>
      </c>
      <c r="O18" s="134">
        <f t="shared" si="2"/>
        <v>0.4413840446899972</v>
      </c>
      <c r="P18" s="133">
        <f t="shared" si="6"/>
        <v>60.720857847488332</v>
      </c>
      <c r="Q18" s="135">
        <f t="shared" si="4"/>
        <v>1.3442723314531408E-2</v>
      </c>
      <c r="R18" s="135">
        <f t="shared" si="5"/>
        <v>4.4754993842679724E-2</v>
      </c>
    </row>
    <row r="19" spans="1:18" x14ac:dyDescent="0.25">
      <c r="A19" s="151">
        <v>2006</v>
      </c>
      <c r="B19" s="151">
        <v>6</v>
      </c>
      <c r="C19" s="142" t="s">
        <v>19</v>
      </c>
      <c r="D19" s="133">
        <f>PAPI_BV!D34</f>
        <v>1805.171750403525</v>
      </c>
      <c r="E19" s="133">
        <f>PAPI_BV!E34</f>
        <v>4.4272058461519332</v>
      </c>
      <c r="F19" s="133">
        <f>PAPI_BV!F34</f>
        <v>38.243862473141682</v>
      </c>
      <c r="G19" s="133">
        <f>PAPI_BV!G34</f>
        <v>1762.5006820842314</v>
      </c>
      <c r="H19" s="133">
        <f>PAPI_BV!H34</f>
        <v>0</v>
      </c>
      <c r="I19" s="133">
        <f>PAPI_BV!I34</f>
        <v>23.52691147575398</v>
      </c>
      <c r="J19" s="133">
        <f>PAPI_BV!J34</f>
        <v>2.28929068845857</v>
      </c>
      <c r="K19" s="133">
        <f>PAPI_BV!K34</f>
        <v>16.84121020419046</v>
      </c>
      <c r="L19" s="133">
        <f>PAPI_BV!L34</f>
        <v>290.62185516668541</v>
      </c>
      <c r="M19" s="133">
        <f t="shared" si="0"/>
        <v>333.27926753508842</v>
      </c>
      <c r="N19" s="133">
        <f t="shared" si="1"/>
        <v>333.27926753508842</v>
      </c>
      <c r="O19" s="134">
        <f t="shared" si="2"/>
        <v>0.18462468596718717</v>
      </c>
      <c r="P19" s="133"/>
      <c r="Q19" s="135"/>
      <c r="R19" s="135"/>
    </row>
    <row r="20" spans="1:18" x14ac:dyDescent="0.25">
      <c r="A20" s="151">
        <v>2011</v>
      </c>
      <c r="B20" s="151">
        <v>6</v>
      </c>
      <c r="C20" s="142" t="s">
        <v>19</v>
      </c>
      <c r="D20" s="133">
        <f>PAPI_BV!D25</f>
        <v>1850.502825286075</v>
      </c>
      <c r="E20" s="133">
        <f>PAPI_BV!E25</f>
        <v>4.8792473823335634</v>
      </c>
      <c r="F20" s="133">
        <f>PAPI_BV!F25</f>
        <v>38.173417873420753</v>
      </c>
      <c r="G20" s="133">
        <f>PAPI_BV!G25</f>
        <v>1807.4501600303206</v>
      </c>
      <c r="H20" s="133">
        <f>PAPI_BV!H25</f>
        <v>0</v>
      </c>
      <c r="I20" s="133">
        <f>PAPI_BV!I25</f>
        <v>23.35522142686591</v>
      </c>
      <c r="J20" s="133">
        <f>PAPI_BV!J25</f>
        <v>2.2275835674424802</v>
      </c>
      <c r="K20" s="133">
        <f>PAPI_BV!K25</f>
        <v>17.457209664712028</v>
      </c>
      <c r="L20" s="133">
        <f>PAPI_BV!L25</f>
        <v>296.95785141117727</v>
      </c>
      <c r="M20" s="133">
        <f t="shared" si="0"/>
        <v>339.99786607019769</v>
      </c>
      <c r="N20" s="133">
        <f t="shared" si="1"/>
        <v>339.99786607019769</v>
      </c>
      <c r="O20" s="134">
        <f t="shared" si="2"/>
        <v>0.18373269223062999</v>
      </c>
      <c r="P20" s="133">
        <f t="shared" si="6"/>
        <v>6.7185985351092654</v>
      </c>
      <c r="Q20" s="135">
        <f t="shared" si="4"/>
        <v>2.0159065353208373E-2</v>
      </c>
      <c r="R20" s="135">
        <f t="shared" si="5"/>
        <v>2.5111779459442971E-2</v>
      </c>
    </row>
    <row r="21" spans="1:18" x14ac:dyDescent="0.25">
      <c r="A21" s="151">
        <v>2016</v>
      </c>
      <c r="B21" s="151">
        <v>6</v>
      </c>
      <c r="C21" s="142" t="s">
        <v>19</v>
      </c>
      <c r="D21" s="133">
        <f>PAPI_BV!D16</f>
        <v>2233.8063995863122</v>
      </c>
      <c r="E21" s="133">
        <f>PAPI_BV!E16</f>
        <v>4.7333588613026141</v>
      </c>
      <c r="F21" s="133">
        <f>PAPI_BV!F16</f>
        <v>42.601499665320027</v>
      </c>
      <c r="G21" s="133">
        <f>PAPI_BV!G16</f>
        <v>2186.4715410596896</v>
      </c>
      <c r="H21" s="133">
        <f>PAPI_BV!H16</f>
        <v>0</v>
      </c>
      <c r="I21" s="133">
        <f>PAPI_BV!I16</f>
        <v>26.385986247109251</v>
      </c>
      <c r="J21" s="133">
        <f>PAPI_BV!J16</f>
        <v>2.272781085575462</v>
      </c>
      <c r="K21" s="133">
        <f>PAPI_BV!K16</f>
        <v>18.663444885253291</v>
      </c>
      <c r="L21" s="133">
        <f>PAPI_BV!L16</f>
        <v>337.42140580672952</v>
      </c>
      <c r="M21" s="133">
        <f t="shared" si="0"/>
        <v>384.74361802466751</v>
      </c>
      <c r="N21" s="133">
        <f t="shared" si="1"/>
        <v>384.74361802466751</v>
      </c>
      <c r="O21" s="134">
        <f t="shared" si="2"/>
        <v>0.17223677848533328</v>
      </c>
      <c r="P21" s="133">
        <f t="shared" si="6"/>
        <v>44.745751954469824</v>
      </c>
      <c r="Q21" s="135">
        <f t="shared" si="4"/>
        <v>0.13160597880114749</v>
      </c>
      <c r="R21" s="135">
        <f t="shared" si="5"/>
        <v>0.20713482252640231</v>
      </c>
    </row>
    <row r="22" spans="1:18" x14ac:dyDescent="0.25">
      <c r="A22" s="151">
        <v>2021</v>
      </c>
      <c r="B22" s="151">
        <v>6</v>
      </c>
      <c r="C22" s="142" t="s">
        <v>19</v>
      </c>
      <c r="D22" s="133">
        <f>PAPI_BV!D7</f>
        <v>2265.9621080152369</v>
      </c>
      <c r="E22" s="133">
        <f>PAPI_BV!E7</f>
        <v>4.7330360521076944</v>
      </c>
      <c r="F22" s="133">
        <f>PAPI_BV!F7</f>
        <v>42.678501586543213</v>
      </c>
      <c r="G22" s="133">
        <f>PAPI_BV!G7</f>
        <v>2218.5505703765862</v>
      </c>
      <c r="H22" s="133">
        <f>PAPI_BV!H7</f>
        <v>0</v>
      </c>
      <c r="I22" s="133">
        <f>PAPI_BV!I7</f>
        <v>26.617501349327839</v>
      </c>
      <c r="J22" s="133">
        <f>PAPI_BV!J7</f>
        <v>2.3428318064039528</v>
      </c>
      <c r="K22" s="133">
        <f>PAPI_BV!K7</f>
        <v>18.437086719159439</v>
      </c>
      <c r="L22" s="133">
        <f>PAPI_BV!L7</f>
        <v>336.56395526281591</v>
      </c>
      <c r="M22" s="133">
        <f t="shared" si="0"/>
        <v>383.96137513770714</v>
      </c>
      <c r="N22" s="133">
        <f t="shared" si="1"/>
        <v>383.96137513770714</v>
      </c>
      <c r="O22" s="134">
        <f t="shared" si="2"/>
        <v>0.16944739445533802</v>
      </c>
      <c r="P22" s="133">
        <f t="shared" si="6"/>
        <v>-0.78224288696037547</v>
      </c>
      <c r="Q22" s="135">
        <f t="shared" si="4"/>
        <v>-2.0331536387179854E-3</v>
      </c>
      <c r="R22" s="135">
        <f t="shared" si="5"/>
        <v>1.4395029235693748E-2</v>
      </c>
    </row>
    <row r="23" spans="1:18" x14ac:dyDescent="0.25">
      <c r="A23" s="151">
        <v>2006</v>
      </c>
      <c r="B23" s="151">
        <v>7</v>
      </c>
      <c r="C23" s="142" t="s">
        <v>20</v>
      </c>
      <c r="D23" s="133">
        <f>PAPI_BV!D35</f>
        <v>9531.1565146281118</v>
      </c>
      <c r="E23" s="133">
        <f>PAPI_BV!E35</f>
        <v>512.41555276589736</v>
      </c>
      <c r="F23" s="133">
        <f>PAPI_BV!F35</f>
        <v>949.99009364355015</v>
      </c>
      <c r="G23" s="133">
        <f>PAPI_BV!G35</f>
        <v>8068.7508682186644</v>
      </c>
      <c r="H23" s="133">
        <f>PAPI_BV!H35</f>
        <v>0</v>
      </c>
      <c r="I23" s="133">
        <f>PAPI_BV!I35</f>
        <v>708.71808956490611</v>
      </c>
      <c r="J23" s="133">
        <f>PAPI_BV!J35</f>
        <v>330.83475280340133</v>
      </c>
      <c r="K23" s="133">
        <f>PAPI_BV!K35</f>
        <v>489.18573260470373</v>
      </c>
      <c r="L23" s="133">
        <f>PAPI_BV!L35</f>
        <v>160.30567180637152</v>
      </c>
      <c r="M23" s="133">
        <f t="shared" si="0"/>
        <v>1689.0442467793825</v>
      </c>
      <c r="N23" s="133">
        <f t="shared" si="1"/>
        <v>1689.0442467793825</v>
      </c>
      <c r="O23" s="134">
        <f t="shared" si="2"/>
        <v>0.17721293781998984</v>
      </c>
      <c r="P23" s="133"/>
      <c r="Q23" s="135"/>
      <c r="R23" s="135"/>
    </row>
    <row r="24" spans="1:18" x14ac:dyDescent="0.25">
      <c r="A24" s="151">
        <v>2011</v>
      </c>
      <c r="B24" s="151">
        <v>7</v>
      </c>
      <c r="C24" s="142" t="s">
        <v>20</v>
      </c>
      <c r="D24" s="133">
        <f>PAPI_BV!D26</f>
        <v>9867.7009283311454</v>
      </c>
      <c r="E24" s="133">
        <f>PAPI_BV!E26</f>
        <v>525.78989093456335</v>
      </c>
      <c r="F24" s="133">
        <f>PAPI_BV!F26</f>
        <v>975.70699734238053</v>
      </c>
      <c r="G24" s="133">
        <f>PAPI_BV!G26</f>
        <v>8366.204040054201</v>
      </c>
      <c r="H24" s="133">
        <f>PAPI_BV!H26</f>
        <v>0</v>
      </c>
      <c r="I24" s="133">
        <f>PAPI_BV!I26</f>
        <v>723.37492859233737</v>
      </c>
      <c r="J24" s="133">
        <f>PAPI_BV!J26</f>
        <v>338.14395128263538</v>
      </c>
      <c r="K24" s="133">
        <f>PAPI_BV!K26</f>
        <v>507.74708096255398</v>
      </c>
      <c r="L24" s="133">
        <f>PAPI_BV!L26</f>
        <v>165.30247360805527</v>
      </c>
      <c r="M24" s="133">
        <f t="shared" si="0"/>
        <v>1734.5684344455822</v>
      </c>
      <c r="N24" s="133">
        <f t="shared" si="1"/>
        <v>1734.5684344455822</v>
      </c>
      <c r="O24" s="134">
        <f t="shared" si="2"/>
        <v>0.17578242865726348</v>
      </c>
      <c r="P24" s="133">
        <f t="shared" si="6"/>
        <v>45.524187666199623</v>
      </c>
      <c r="Q24" s="135">
        <f t="shared" si="4"/>
        <v>2.6952631793396613E-2</v>
      </c>
      <c r="R24" s="135">
        <f t="shared" si="5"/>
        <v>3.5309924161513462E-2</v>
      </c>
    </row>
    <row r="25" spans="1:18" x14ac:dyDescent="0.25">
      <c r="A25" s="151">
        <v>2016</v>
      </c>
      <c r="B25" s="151">
        <v>7</v>
      </c>
      <c r="C25" s="142" t="s">
        <v>20</v>
      </c>
      <c r="D25" s="133">
        <f>PAPI_BV!D17</f>
        <v>11487.083775432391</v>
      </c>
      <c r="E25" s="133">
        <f>PAPI_BV!E17</f>
        <v>581.03946422639103</v>
      </c>
      <c r="F25" s="133">
        <f>PAPI_BV!F17</f>
        <v>1222.3371854504903</v>
      </c>
      <c r="G25" s="133">
        <f>PAPI_BV!G17</f>
        <v>9683.7071257555108</v>
      </c>
      <c r="H25" s="133">
        <f>PAPI_BV!H17</f>
        <v>0</v>
      </c>
      <c r="I25" s="133">
        <f>PAPI_BV!I17</f>
        <v>894.06979262814866</v>
      </c>
      <c r="J25" s="133">
        <f>PAPI_BV!J17</f>
        <v>389.05159580192679</v>
      </c>
      <c r="K25" s="133">
        <f>PAPI_BV!K17</f>
        <v>597.53166876632667</v>
      </c>
      <c r="L25" s="133">
        <f>PAPI_BV!L17</f>
        <v>180.37374390898918</v>
      </c>
      <c r="M25" s="133">
        <f t="shared" si="0"/>
        <v>2061.0268011053913</v>
      </c>
      <c r="N25" s="133">
        <f t="shared" si="1"/>
        <v>2061.0268011053913</v>
      </c>
      <c r="O25" s="134">
        <f t="shared" si="2"/>
        <v>0.17942123879285551</v>
      </c>
      <c r="P25" s="133">
        <f t="shared" si="6"/>
        <v>326.45836665980914</v>
      </c>
      <c r="Q25" s="135">
        <f t="shared" si="4"/>
        <v>0.18820725673135785</v>
      </c>
      <c r="R25" s="135">
        <f t="shared" si="5"/>
        <v>0.16410943733122652</v>
      </c>
    </row>
    <row r="26" spans="1:18" x14ac:dyDescent="0.25">
      <c r="A26" s="151">
        <v>2021</v>
      </c>
      <c r="B26" s="151">
        <v>7</v>
      </c>
      <c r="C26" s="142" t="s">
        <v>20</v>
      </c>
      <c r="D26" s="133">
        <f>PAPI_BV!D8</f>
        <v>11825.583327800037</v>
      </c>
      <c r="E26" s="133">
        <f>PAPI_BV!E8</f>
        <v>586.5276931946878</v>
      </c>
      <c r="F26" s="133">
        <f>PAPI_BV!F8</f>
        <v>1249.7311199663429</v>
      </c>
      <c r="G26" s="133">
        <f>PAPI_BV!G8</f>
        <v>9989.3245146390072</v>
      </c>
      <c r="H26" s="133">
        <f>PAPI_BV!H8</f>
        <v>0</v>
      </c>
      <c r="I26" s="133">
        <f>PAPI_BV!I8</f>
        <v>916.94797811496585</v>
      </c>
      <c r="J26" s="133">
        <f>PAPI_BV!J8</f>
        <v>392.80448428412313</v>
      </c>
      <c r="K26" s="133">
        <f>PAPI_BV!K8</f>
        <v>605.56432791885288</v>
      </c>
      <c r="L26" s="133">
        <f>PAPI_BV!L8</f>
        <v>183.62904600125444</v>
      </c>
      <c r="M26" s="133">
        <f t="shared" si="0"/>
        <v>2098.9458363191961</v>
      </c>
      <c r="N26" s="133">
        <f t="shared" si="1"/>
        <v>2098.9458363191961</v>
      </c>
      <c r="O26" s="134">
        <f t="shared" si="2"/>
        <v>0.17749194928802484</v>
      </c>
      <c r="P26" s="133">
        <f t="shared" si="6"/>
        <v>37.919035213804818</v>
      </c>
      <c r="Q26" s="135">
        <f t="shared" si="4"/>
        <v>1.8398128153145649E-2</v>
      </c>
      <c r="R26" s="135">
        <f t="shared" si="5"/>
        <v>2.9467840488079364E-2</v>
      </c>
    </row>
    <row r="27" spans="1:18" x14ac:dyDescent="0.25">
      <c r="A27" s="151">
        <v>2006</v>
      </c>
      <c r="B27" s="151">
        <v>8</v>
      </c>
      <c r="C27" s="142" t="s">
        <v>21</v>
      </c>
      <c r="D27" s="133">
        <f>PAPI_BV!D36</f>
        <v>1383.217791516432</v>
      </c>
      <c r="E27" s="133">
        <f>PAPI_BV!E36</f>
        <v>0</v>
      </c>
      <c r="F27" s="133">
        <f>PAPI_BV!F36</f>
        <v>0</v>
      </c>
      <c r="G27" s="133">
        <f>PAPI_BV!G36</f>
        <v>1383.217791516432</v>
      </c>
      <c r="H27" s="133">
        <f>PAPI_BV!H36</f>
        <v>0</v>
      </c>
      <c r="I27" s="133">
        <f>PAPI_BV!I36</f>
        <v>35.990422758917248</v>
      </c>
      <c r="J27" s="133">
        <f>PAPI_BV!J36</f>
        <v>6.7049992776842187</v>
      </c>
      <c r="K27" s="133">
        <f>PAPI_BV!K36</f>
        <v>0</v>
      </c>
      <c r="L27" s="133">
        <f>PAPI_BV!L36</f>
        <v>60.930322379912838</v>
      </c>
      <c r="M27" s="133">
        <f t="shared" si="0"/>
        <v>103.62574441651429</v>
      </c>
      <c r="N27" s="133">
        <f t="shared" si="1"/>
        <v>103.62574441651429</v>
      </c>
      <c r="O27" s="134">
        <f t="shared" si="2"/>
        <v>7.4916434022229153E-2</v>
      </c>
      <c r="P27" s="133"/>
      <c r="Q27" s="135"/>
      <c r="R27" s="135"/>
    </row>
    <row r="28" spans="1:18" x14ac:dyDescent="0.25">
      <c r="A28" s="151">
        <v>2011</v>
      </c>
      <c r="B28" s="151">
        <v>8</v>
      </c>
      <c r="C28" s="142" t="s">
        <v>21</v>
      </c>
      <c r="D28" s="133">
        <f>PAPI_BV!D27</f>
        <v>1438.1789605170029</v>
      </c>
      <c r="E28" s="133">
        <f>PAPI_BV!E27</f>
        <v>0</v>
      </c>
      <c r="F28" s="133">
        <f>PAPI_BV!F27</f>
        <v>0</v>
      </c>
      <c r="G28" s="133">
        <f>PAPI_BV!G27</f>
        <v>1438.1789605170029</v>
      </c>
      <c r="H28" s="133">
        <f>PAPI_BV!H27</f>
        <v>0</v>
      </c>
      <c r="I28" s="133">
        <f>PAPI_BV!I27</f>
        <v>37.498907241168858</v>
      </c>
      <c r="J28" s="133">
        <f>PAPI_BV!J27</f>
        <v>6.9809370401926563</v>
      </c>
      <c r="K28" s="133">
        <f>PAPI_BV!K27</f>
        <v>0</v>
      </c>
      <c r="L28" s="133">
        <f>PAPI_BV!L27</f>
        <v>56.478436214094813</v>
      </c>
      <c r="M28" s="133">
        <f t="shared" si="0"/>
        <v>100.95828049545634</v>
      </c>
      <c r="N28" s="133">
        <f t="shared" si="1"/>
        <v>100.95828049545634</v>
      </c>
      <c r="O28" s="134">
        <f t="shared" si="2"/>
        <v>7.0198691030192384E-2</v>
      </c>
      <c r="P28" s="133">
        <f t="shared" si="6"/>
        <v>-2.6674639210579585</v>
      </c>
      <c r="Q28" s="135">
        <f t="shared" si="4"/>
        <v>-2.5741324572167403E-2</v>
      </c>
      <c r="R28" s="135">
        <f t="shared" si="5"/>
        <v>3.9734284317089731E-2</v>
      </c>
    </row>
    <row r="29" spans="1:18" x14ac:dyDescent="0.25">
      <c r="A29" s="151">
        <v>2016</v>
      </c>
      <c r="B29" s="151">
        <v>8</v>
      </c>
      <c r="C29" s="142" t="s">
        <v>21</v>
      </c>
      <c r="D29" s="133">
        <f>PAPI_BV!D18</f>
        <v>1612.7232282737609</v>
      </c>
      <c r="E29" s="133">
        <f>PAPI_BV!E18</f>
        <v>0</v>
      </c>
      <c r="F29" s="133">
        <f>PAPI_BV!F18</f>
        <v>0</v>
      </c>
      <c r="G29" s="133">
        <f>PAPI_BV!G18</f>
        <v>1612.7232282737609</v>
      </c>
      <c r="H29" s="133">
        <f>PAPI_BV!H18</f>
        <v>0</v>
      </c>
      <c r="I29" s="133">
        <f>PAPI_BV!I18</f>
        <v>44.03870378073087</v>
      </c>
      <c r="J29" s="133">
        <f>PAPI_BV!J18</f>
        <v>6.7324090836343222</v>
      </c>
      <c r="K29" s="133">
        <f>PAPI_BV!K18</f>
        <v>0</v>
      </c>
      <c r="L29" s="133">
        <f>PAPI_BV!L18</f>
        <v>83.063451453544985</v>
      </c>
      <c r="M29" s="133">
        <f t="shared" si="0"/>
        <v>133.83456431791018</v>
      </c>
      <c r="N29" s="133">
        <f t="shared" si="1"/>
        <v>133.83456431791018</v>
      </c>
      <c r="O29" s="134">
        <f t="shared" si="2"/>
        <v>8.298669106487977E-2</v>
      </c>
      <c r="P29" s="133">
        <f t="shared" si="6"/>
        <v>32.876283822453843</v>
      </c>
      <c r="Q29" s="135">
        <f t="shared" si="4"/>
        <v>0.32564227184845379</v>
      </c>
      <c r="R29" s="135">
        <f t="shared" si="5"/>
        <v>0.12136477625427929</v>
      </c>
    </row>
    <row r="30" spans="1:18" x14ac:dyDescent="0.25">
      <c r="A30" s="151">
        <v>2021</v>
      </c>
      <c r="B30" s="151">
        <v>8</v>
      </c>
      <c r="C30" s="142" t="s">
        <v>21</v>
      </c>
      <c r="D30" s="133">
        <f>PAPI_BV!D9</f>
        <v>1663.517273679357</v>
      </c>
      <c r="E30" s="133">
        <f>PAPI_BV!E9</f>
        <v>0</v>
      </c>
      <c r="F30" s="133">
        <f>PAPI_BV!F9</f>
        <v>0</v>
      </c>
      <c r="G30" s="133">
        <f>PAPI_BV!G9</f>
        <v>1663.517273679357</v>
      </c>
      <c r="H30" s="133">
        <f>PAPI_BV!H9</f>
        <v>0</v>
      </c>
      <c r="I30" s="133">
        <f>PAPI_BV!I9</f>
        <v>45.519404296577072</v>
      </c>
      <c r="J30" s="133">
        <f>PAPI_BV!J9</f>
        <v>6.7288799781602666</v>
      </c>
      <c r="K30" s="133">
        <f>PAPI_BV!K9</f>
        <v>0</v>
      </c>
      <c r="L30" s="133">
        <f>PAPI_BV!L9</f>
        <v>86.743248160106006</v>
      </c>
      <c r="M30" s="133">
        <f t="shared" si="0"/>
        <v>138.99153243484335</v>
      </c>
      <c r="N30" s="133">
        <f t="shared" si="1"/>
        <v>138.99153243484335</v>
      </c>
      <c r="O30" s="134">
        <f t="shared" si="2"/>
        <v>8.3552803829576569E-2</v>
      </c>
      <c r="P30" s="133">
        <f t="shared" si="6"/>
        <v>5.1569681169331716</v>
      </c>
      <c r="Q30" s="135">
        <f t="shared" si="4"/>
        <v>3.8532408598748277E-2</v>
      </c>
      <c r="R30" s="135">
        <f t="shared" si="5"/>
        <v>3.1495823037140352E-2</v>
      </c>
    </row>
    <row r="31" spans="1:18" x14ac:dyDescent="0.25">
      <c r="A31" s="151">
        <v>2006</v>
      </c>
      <c r="B31" s="151">
        <v>9</v>
      </c>
      <c r="C31" s="142" t="s">
        <v>22</v>
      </c>
      <c r="D31" s="133">
        <f>PAPI_BV!D37</f>
        <v>2618.1952482479501</v>
      </c>
      <c r="E31" s="133">
        <f>PAPI_BV!E37</f>
        <v>96.819910804405907</v>
      </c>
      <c r="F31" s="133">
        <f>PAPI_BV!F37</f>
        <v>149.5980413022877</v>
      </c>
      <c r="G31" s="133">
        <f>PAPI_BV!G37</f>
        <v>2371.7772961412566</v>
      </c>
      <c r="H31" s="133">
        <f>PAPI_BV!H37</f>
        <v>0</v>
      </c>
      <c r="I31" s="133">
        <f>PAPI_BV!I37</f>
        <v>98.711265563509983</v>
      </c>
      <c r="J31" s="133">
        <f>PAPI_BV!J37</f>
        <v>91.680346534167228</v>
      </c>
      <c r="K31" s="133">
        <f>PAPI_BV!K37</f>
        <v>75.486791561318228</v>
      </c>
      <c r="L31" s="133">
        <f>PAPI_BV!L37</f>
        <v>606.7856419838439</v>
      </c>
      <c r="M31" s="133">
        <f t="shared" si="0"/>
        <v>872.66404564283937</v>
      </c>
      <c r="N31" s="133">
        <f t="shared" si="1"/>
        <v>872.66404564283937</v>
      </c>
      <c r="O31" s="134">
        <f t="shared" si="2"/>
        <v>0.33330747438595754</v>
      </c>
      <c r="P31" s="133"/>
      <c r="Q31" s="135"/>
      <c r="R31" s="135"/>
    </row>
    <row r="32" spans="1:18" x14ac:dyDescent="0.25">
      <c r="A32" s="151">
        <v>2011</v>
      </c>
      <c r="B32" s="151">
        <v>9</v>
      </c>
      <c r="C32" s="142" t="s">
        <v>22</v>
      </c>
      <c r="D32" s="133">
        <f>PAPI_BV!D28</f>
        <v>2696.5942751739408</v>
      </c>
      <c r="E32" s="133">
        <f>PAPI_BV!E28</f>
        <v>99.090724563085843</v>
      </c>
      <c r="F32" s="133">
        <f>PAPI_BV!F28</f>
        <v>154.92651600790691</v>
      </c>
      <c r="G32" s="133">
        <f>PAPI_BV!G28</f>
        <v>2442.5770346029481</v>
      </c>
      <c r="H32" s="133">
        <f>PAPI_BV!H28</f>
        <v>0</v>
      </c>
      <c r="I32" s="133">
        <f>PAPI_BV!I28</f>
        <v>107.4614523042177</v>
      </c>
      <c r="J32" s="133">
        <f>PAPI_BV!J28</f>
        <v>95.268958809953659</v>
      </c>
      <c r="K32" s="133">
        <f>PAPI_BV!K28</f>
        <v>75.513753961613773</v>
      </c>
      <c r="L32" s="133">
        <f>PAPI_BV!L28</f>
        <v>617.61882694648284</v>
      </c>
      <c r="M32" s="133">
        <f t="shared" si="0"/>
        <v>895.86299202226792</v>
      </c>
      <c r="N32" s="133">
        <f t="shared" si="1"/>
        <v>895.86299202226792</v>
      </c>
      <c r="O32" s="134">
        <f t="shared" si="2"/>
        <v>0.33222016388226638</v>
      </c>
      <c r="P32" s="133">
        <f t="shared" si="6"/>
        <v>23.198946379428548</v>
      </c>
      <c r="Q32" s="135">
        <f t="shared" si="4"/>
        <v>2.6584052013211193E-2</v>
      </c>
      <c r="R32" s="135">
        <f t="shared" si="5"/>
        <v>2.9943919185726867E-2</v>
      </c>
    </row>
    <row r="33" spans="1:19" x14ac:dyDescent="0.25">
      <c r="A33" s="151">
        <v>2016</v>
      </c>
      <c r="B33" s="151">
        <v>9</v>
      </c>
      <c r="C33" s="142" t="s">
        <v>22</v>
      </c>
      <c r="D33" s="133">
        <f>PAPI_BV!D19</f>
        <v>2959.721950225523</v>
      </c>
      <c r="E33" s="133">
        <f>PAPI_BV!E19</f>
        <v>105.54361505780371</v>
      </c>
      <c r="F33" s="133">
        <f>PAPI_BV!F19</f>
        <v>191.20874072231391</v>
      </c>
      <c r="G33" s="133">
        <f>PAPI_BV!G19</f>
        <v>2662.9695944454052</v>
      </c>
      <c r="H33" s="133">
        <f>PAPI_BV!H19</f>
        <v>0</v>
      </c>
      <c r="I33" s="133">
        <f>PAPI_BV!I19</f>
        <v>131.1585802512333</v>
      </c>
      <c r="J33" s="133">
        <f>PAPI_BV!J19</f>
        <v>107.1903215050982</v>
      </c>
      <c r="K33" s="133">
        <f>PAPI_BV!K19</f>
        <v>78.068912722761965</v>
      </c>
      <c r="L33" s="133">
        <f>PAPI_BV!L19</f>
        <v>698.83820850252926</v>
      </c>
      <c r="M33" s="133">
        <f t="shared" si="0"/>
        <v>1015.2560229816227</v>
      </c>
      <c r="N33" s="133">
        <f t="shared" si="1"/>
        <v>1015.2560229816227</v>
      </c>
      <c r="O33" s="134">
        <f t="shared" si="2"/>
        <v>0.34302412187883491</v>
      </c>
      <c r="P33" s="133">
        <f t="shared" si="6"/>
        <v>119.39303095935475</v>
      </c>
      <c r="Q33" s="135">
        <f t="shared" si="4"/>
        <v>0.13327152926570168</v>
      </c>
      <c r="R33" s="135">
        <f t="shared" si="5"/>
        <v>9.7577777077572939E-2</v>
      </c>
    </row>
    <row r="34" spans="1:19" x14ac:dyDescent="0.25">
      <c r="A34" s="151">
        <v>2021</v>
      </c>
      <c r="B34" s="151">
        <v>9</v>
      </c>
      <c r="C34" s="142" t="s">
        <v>22</v>
      </c>
      <c r="D34" s="133">
        <f>PAPI_BV!D10</f>
        <v>3001.7633057791022</v>
      </c>
      <c r="E34" s="133">
        <f>PAPI_BV!E10</f>
        <v>107.6847663726259</v>
      </c>
      <c r="F34" s="133">
        <f>PAPI_BV!F10</f>
        <v>195.0576207152823</v>
      </c>
      <c r="G34" s="133">
        <f>PAPI_BV!G10</f>
        <v>2699.0209186911939</v>
      </c>
      <c r="H34" s="133">
        <f>PAPI_BV!H10</f>
        <v>0</v>
      </c>
      <c r="I34" s="133">
        <f>PAPI_BV!I10</f>
        <v>133.14568711647041</v>
      </c>
      <c r="J34" s="133">
        <f>PAPI_BV!J10</f>
        <v>110.5980118672267</v>
      </c>
      <c r="K34" s="133">
        <f>PAPI_BV!K10</f>
        <v>79.799062061185452</v>
      </c>
      <c r="L34" s="133">
        <f>PAPI_BV!L10</f>
        <v>703.71585924020633</v>
      </c>
      <c r="M34" s="133">
        <f t="shared" si="0"/>
        <v>1027.2586202850889</v>
      </c>
      <c r="N34" s="133">
        <f t="shared" si="1"/>
        <v>1027.2586202850889</v>
      </c>
      <c r="O34" s="134">
        <f t="shared" si="2"/>
        <v>0.34221839487056621</v>
      </c>
      <c r="P34" s="133">
        <f t="shared" si="6"/>
        <v>12.002597303466246</v>
      </c>
      <c r="Q34" s="135">
        <f t="shared" si="4"/>
        <v>1.182223698433898E-2</v>
      </c>
      <c r="R34" s="135">
        <f t="shared" si="5"/>
        <v>1.4204494969662881E-2</v>
      </c>
    </row>
    <row r="35" spans="1:19" x14ac:dyDescent="0.25">
      <c r="A35" s="151">
        <v>2006</v>
      </c>
      <c r="B35" s="151">
        <v>10</v>
      </c>
      <c r="C35" s="142" t="s">
        <v>23</v>
      </c>
      <c r="D35" s="133">
        <f>PAPI_BV!D38</f>
        <v>322.53795921993998</v>
      </c>
      <c r="E35" s="133">
        <f>PAPI_BV!E38</f>
        <v>0</v>
      </c>
      <c r="F35" s="133">
        <f>PAPI_BV!F38</f>
        <v>0</v>
      </c>
      <c r="G35" s="133">
        <f>PAPI_BV!G38</f>
        <v>322.53795921993998</v>
      </c>
      <c r="H35" s="133">
        <f>PAPI_BV!H38</f>
        <v>0</v>
      </c>
      <c r="I35" s="133">
        <f>PAPI_BV!I38</f>
        <v>0</v>
      </c>
      <c r="J35" s="133">
        <f>PAPI_BV!J38</f>
        <v>0</v>
      </c>
      <c r="K35" s="133">
        <f>PAPI_BV!K38</f>
        <v>0</v>
      </c>
      <c r="L35" s="133">
        <f>PAPI_BV!L38</f>
        <v>29.106379595566221</v>
      </c>
      <c r="M35" s="133">
        <f t="shared" si="0"/>
        <v>29.106379595566221</v>
      </c>
      <c r="N35" s="133">
        <f t="shared" si="1"/>
        <v>29.106379595566221</v>
      </c>
      <c r="O35" s="134">
        <f t="shared" si="2"/>
        <v>9.0241718109583688E-2</v>
      </c>
      <c r="P35" s="133"/>
      <c r="Q35" s="135"/>
      <c r="R35" s="135"/>
    </row>
    <row r="36" spans="1:19" x14ac:dyDescent="0.25">
      <c r="A36" s="151">
        <v>2011</v>
      </c>
      <c r="B36" s="151">
        <v>10</v>
      </c>
      <c r="C36" s="142" t="s">
        <v>23</v>
      </c>
      <c r="D36" s="133">
        <f>PAPI_BV!D29</f>
        <v>329.76306869089092</v>
      </c>
      <c r="E36" s="133">
        <f>PAPI_BV!E29</f>
        <v>0</v>
      </c>
      <c r="F36" s="133">
        <f>PAPI_BV!F29</f>
        <v>0</v>
      </c>
      <c r="G36" s="133">
        <f>PAPI_BV!G29</f>
        <v>329.76306869089092</v>
      </c>
      <c r="H36" s="133">
        <f>PAPI_BV!H29</f>
        <v>0</v>
      </c>
      <c r="I36" s="133">
        <f>PAPI_BV!I29</f>
        <v>0</v>
      </c>
      <c r="J36" s="133">
        <f>PAPI_BV!J29</f>
        <v>0</v>
      </c>
      <c r="K36" s="133">
        <f>PAPI_BV!K29</f>
        <v>0</v>
      </c>
      <c r="L36" s="133">
        <f>PAPI_BV!L29</f>
        <v>28.81805411252148</v>
      </c>
      <c r="M36" s="133">
        <f t="shared" si="0"/>
        <v>28.81805411252148</v>
      </c>
      <c r="N36" s="133">
        <f t="shared" si="1"/>
        <v>28.81805411252148</v>
      </c>
      <c r="O36" s="134">
        <f t="shared" si="2"/>
        <v>8.7390180552736729E-2</v>
      </c>
      <c r="P36" s="133">
        <f t="shared" si="6"/>
        <v>-0.28832548304474059</v>
      </c>
      <c r="Q36" s="135">
        <f t="shared" si="4"/>
        <v>-9.9059205250199255E-3</v>
      </c>
      <c r="R36" s="135">
        <f t="shared" si="5"/>
        <v>2.2400803578049886E-2</v>
      </c>
    </row>
    <row r="37" spans="1:19" x14ac:dyDescent="0.25">
      <c r="A37" s="151">
        <v>2016</v>
      </c>
      <c r="B37" s="151">
        <v>10</v>
      </c>
      <c r="C37" s="142" t="s">
        <v>23</v>
      </c>
      <c r="D37" s="133">
        <f>PAPI_BV!D20</f>
        <v>384.39072808866149</v>
      </c>
      <c r="E37" s="133">
        <f>PAPI_BV!E20</f>
        <v>0</v>
      </c>
      <c r="F37" s="133">
        <f>PAPI_BV!F20</f>
        <v>0</v>
      </c>
      <c r="G37" s="133">
        <f>PAPI_BV!G20</f>
        <v>384.39072808866149</v>
      </c>
      <c r="H37" s="133">
        <f>PAPI_BV!H20</f>
        <v>0</v>
      </c>
      <c r="I37" s="133">
        <f>PAPI_BV!I20</f>
        <v>0</v>
      </c>
      <c r="J37" s="133">
        <f>PAPI_BV!J20</f>
        <v>0</v>
      </c>
      <c r="K37" s="133">
        <f>PAPI_BV!K20</f>
        <v>0</v>
      </c>
      <c r="L37" s="133">
        <f>PAPI_BV!L20</f>
        <v>30.221214970747841</v>
      </c>
      <c r="M37" s="133">
        <f t="shared" si="0"/>
        <v>30.221214970747841</v>
      </c>
      <c r="N37" s="133">
        <f t="shared" si="1"/>
        <v>30.221214970747841</v>
      </c>
      <c r="O37" s="134">
        <f t="shared" si="2"/>
        <v>7.8621082045915475E-2</v>
      </c>
      <c r="P37" s="133">
        <f t="shared" si="6"/>
        <v>1.4031608582263608</v>
      </c>
      <c r="Q37" s="135">
        <f t="shared" si="4"/>
        <v>4.8690340185622932E-2</v>
      </c>
      <c r="R37" s="135">
        <f t="shared" si="5"/>
        <v>0.16565729938963161</v>
      </c>
    </row>
    <row r="38" spans="1:19" x14ac:dyDescent="0.25">
      <c r="A38" s="151">
        <v>2021</v>
      </c>
      <c r="B38" s="151">
        <v>10</v>
      </c>
      <c r="C38" s="142" t="s">
        <v>23</v>
      </c>
      <c r="D38" s="133">
        <f>PAPI_BV!D11</f>
        <v>395.70723164423339</v>
      </c>
      <c r="E38" s="133">
        <f>PAPI_BV!E11</f>
        <v>0</v>
      </c>
      <c r="F38" s="133">
        <f>PAPI_BV!F11</f>
        <v>0</v>
      </c>
      <c r="G38" s="133">
        <f>PAPI_BV!G11</f>
        <v>395.70723164423339</v>
      </c>
      <c r="H38" s="133">
        <f>PAPI_BV!H11</f>
        <v>0</v>
      </c>
      <c r="I38" s="133">
        <f>PAPI_BV!I11</f>
        <v>0</v>
      </c>
      <c r="J38" s="133">
        <f>PAPI_BV!J11</f>
        <v>0</v>
      </c>
      <c r="K38" s="133">
        <f>PAPI_BV!K11</f>
        <v>0</v>
      </c>
      <c r="L38" s="133">
        <f>PAPI_BV!L11</f>
        <v>30.8480168710601</v>
      </c>
      <c r="M38" s="133">
        <f t="shared" si="0"/>
        <v>30.8480168710601</v>
      </c>
      <c r="N38" s="133">
        <f t="shared" si="1"/>
        <v>30.8480168710601</v>
      </c>
      <c r="O38" s="134">
        <f t="shared" si="2"/>
        <v>7.7956666960270468E-2</v>
      </c>
      <c r="P38" s="133">
        <f t="shared" si="6"/>
        <v>0.62680190031225891</v>
      </c>
      <c r="Q38" s="135">
        <f t="shared" si="4"/>
        <v>2.0740460001987416E-2</v>
      </c>
      <c r="R38" s="135">
        <f t="shared" si="5"/>
        <v>2.944010541524221E-2</v>
      </c>
    </row>
    <row r="40" spans="1:19" x14ac:dyDescent="0.25">
      <c r="A40" s="137" t="s">
        <v>43</v>
      </c>
      <c r="B40" s="138">
        <v>2006</v>
      </c>
      <c r="C40" s="138">
        <v>2011</v>
      </c>
      <c r="D40" s="138">
        <v>2016</v>
      </c>
      <c r="E40" s="138">
        <v>2021</v>
      </c>
    </row>
    <row r="41" spans="1:19" x14ac:dyDescent="0.25">
      <c r="A41" s="138" t="s">
        <v>49</v>
      </c>
      <c r="B41" s="139">
        <f>D3</f>
        <v>16669.08742075893</v>
      </c>
      <c r="C41" s="139">
        <f>D4</f>
        <v>17378.26637829826</v>
      </c>
      <c r="D41" s="139">
        <f>D5</f>
        <v>19713.374028818416</v>
      </c>
      <c r="E41" s="140">
        <f>D6</f>
        <v>20156.193348989094</v>
      </c>
      <c r="G41" s="96"/>
      <c r="H41" s="96"/>
      <c r="I41" s="96"/>
      <c r="J41" s="96"/>
    </row>
    <row r="42" spans="1:19" x14ac:dyDescent="0.25">
      <c r="A42" s="138" t="s">
        <v>44</v>
      </c>
      <c r="B42" s="139">
        <f>N3</f>
        <v>3462.5771672088786</v>
      </c>
      <c r="C42" s="139">
        <f>N4</f>
        <v>3630.8951608294537</v>
      </c>
      <c r="D42" s="139">
        <f>N5</f>
        <v>4197.0139308627258</v>
      </c>
      <c r="E42" s="140">
        <f>N6</f>
        <v>4266.6417616126209</v>
      </c>
      <c r="G42" s="96"/>
      <c r="H42" s="97"/>
      <c r="I42" s="98"/>
      <c r="J42" s="114"/>
    </row>
    <row r="43" spans="1:19" x14ac:dyDescent="0.25">
      <c r="A43" s="138" t="s">
        <v>45</v>
      </c>
      <c r="B43" s="141">
        <f>B42/B41</f>
        <v>0.2077244590424753</v>
      </c>
      <c r="C43" s="141">
        <f t="shared" ref="C43:E43" si="7">C42/C41</f>
        <v>0.20893310539673079</v>
      </c>
      <c r="D43" s="141">
        <f t="shared" si="7"/>
        <v>0.21290185661405459</v>
      </c>
      <c r="E43" s="141">
        <f t="shared" si="7"/>
        <v>0.21167894590704592</v>
      </c>
      <c r="G43" s="96"/>
      <c r="H43" s="96"/>
      <c r="I43" s="96"/>
      <c r="J43" s="114"/>
    </row>
    <row r="44" spans="1:19" x14ac:dyDescent="0.25">
      <c r="J44" s="114"/>
    </row>
    <row r="45" spans="1:19" x14ac:dyDescent="0.25">
      <c r="A45" s="137" t="s">
        <v>50</v>
      </c>
      <c r="B45" s="138">
        <v>2006</v>
      </c>
      <c r="C45" s="138">
        <v>2011</v>
      </c>
      <c r="D45" s="138">
        <v>2016</v>
      </c>
      <c r="E45" s="138">
        <v>2021</v>
      </c>
      <c r="J45" s="114"/>
      <c r="K45" s="110"/>
      <c r="L45" s="110"/>
      <c r="M45" s="110"/>
      <c r="N45" s="110"/>
      <c r="O45" s="110"/>
      <c r="P45" s="110"/>
      <c r="Q45" s="110"/>
      <c r="R45" s="110"/>
      <c r="S45" s="110"/>
    </row>
    <row r="46" spans="1:19" x14ac:dyDescent="0.25">
      <c r="A46" s="138" t="s">
        <v>49</v>
      </c>
      <c r="B46" s="139">
        <f>D7</f>
        <v>5233.7029182768001</v>
      </c>
      <c r="C46" s="139">
        <f>D8</f>
        <v>5431.1578743395103</v>
      </c>
      <c r="D46" s="139">
        <f>D9</f>
        <v>6214.108045087286</v>
      </c>
      <c r="E46" s="140">
        <f>D10</f>
        <v>6397.4850087113091</v>
      </c>
    </row>
    <row r="47" spans="1:19" x14ac:dyDescent="0.25">
      <c r="A47" s="138" t="s">
        <v>44</v>
      </c>
      <c r="B47" s="139">
        <f>M7</f>
        <v>1951.4279662324016</v>
      </c>
      <c r="C47" s="139">
        <f>M8</f>
        <v>2037.6305703582234</v>
      </c>
      <c r="D47" s="139">
        <f>M9</f>
        <v>2319.1880348530735</v>
      </c>
      <c r="E47" s="140">
        <f>M10</f>
        <v>2373.6072101746067</v>
      </c>
      <c r="I47" s="96"/>
      <c r="J47" s="96"/>
      <c r="K47" s="96"/>
    </row>
    <row r="48" spans="1:19" x14ac:dyDescent="0.25">
      <c r="A48" s="138" t="s">
        <v>45</v>
      </c>
      <c r="B48" s="141">
        <f>B47/B46</f>
        <v>0.37285799303161637</v>
      </c>
      <c r="C48" s="141">
        <f t="shared" ref="C48:E48" si="8">C47/C46</f>
        <v>0.3751742478312734</v>
      </c>
      <c r="D48" s="141">
        <f t="shared" si="8"/>
        <v>0.37321334261102268</v>
      </c>
      <c r="E48" s="141">
        <f t="shared" si="8"/>
        <v>0.37102192610729373</v>
      </c>
      <c r="G48" s="59"/>
      <c r="I48" s="96"/>
      <c r="J48" s="114"/>
      <c r="K48" s="96"/>
    </row>
    <row r="49" spans="1:11" x14ac:dyDescent="0.25">
      <c r="G49" s="59"/>
      <c r="I49" s="96"/>
      <c r="J49" s="114"/>
      <c r="K49" s="96"/>
    </row>
    <row r="50" spans="1:11" x14ac:dyDescent="0.25">
      <c r="A50" s="147" t="s">
        <v>51</v>
      </c>
      <c r="B50" s="148">
        <v>2006</v>
      </c>
      <c r="C50" s="148">
        <v>2011</v>
      </c>
      <c r="D50" s="148">
        <v>2016</v>
      </c>
      <c r="E50" s="148">
        <v>2021</v>
      </c>
      <c r="G50" s="59"/>
      <c r="H50" s="99"/>
      <c r="I50" s="96"/>
      <c r="J50" s="114"/>
      <c r="K50" s="96"/>
    </row>
    <row r="51" spans="1:11" x14ac:dyDescent="0.25">
      <c r="A51" s="148" t="s">
        <v>49</v>
      </c>
      <c r="B51" s="149">
        <f>D11</f>
        <v>13268.028760376999</v>
      </c>
      <c r="C51" s="149">
        <f>D12</f>
        <v>13799.320294090154</v>
      </c>
      <c r="D51" s="149">
        <f>D13</f>
        <v>15199.083736546065</v>
      </c>
      <c r="E51" s="149">
        <f>D14</f>
        <v>15856.260921563333</v>
      </c>
      <c r="G51" s="59"/>
      <c r="H51" s="99"/>
      <c r="I51" s="96"/>
      <c r="J51" s="114"/>
      <c r="K51" s="96"/>
    </row>
    <row r="52" spans="1:11" x14ac:dyDescent="0.25">
      <c r="A52" s="148" t="s">
        <v>44</v>
      </c>
      <c r="B52" s="149">
        <f>N11</f>
        <v>5121.7836046455868</v>
      </c>
      <c r="C52" s="149">
        <f>N12</f>
        <v>5357.7338097859501</v>
      </c>
      <c r="D52" s="149">
        <f>N13</f>
        <v>5997.8233137497009</v>
      </c>
      <c r="E52" s="149">
        <f>N14</f>
        <v>6104.4111515524</v>
      </c>
      <c r="H52" s="99"/>
      <c r="I52" s="96"/>
      <c r="J52" s="96"/>
      <c r="K52" s="96"/>
    </row>
    <row r="53" spans="1:11" x14ac:dyDescent="0.25">
      <c r="A53" s="148" t="s">
        <v>45</v>
      </c>
      <c r="B53" s="150">
        <f>B52/B51</f>
        <v>0.38602445752461995</v>
      </c>
      <c r="C53" s="150">
        <f t="shared" ref="C53:E53" si="9">C52/C51</f>
        <v>0.38826070383194972</v>
      </c>
      <c r="D53" s="150">
        <f t="shared" si="9"/>
        <v>0.39461742679448414</v>
      </c>
      <c r="E53" s="150">
        <f t="shared" si="9"/>
        <v>0.38498427729899776</v>
      </c>
      <c r="H53" s="99"/>
      <c r="I53" s="96"/>
      <c r="J53" s="96"/>
      <c r="K53" s="96"/>
    </row>
    <row r="55" spans="1:11" x14ac:dyDescent="0.25">
      <c r="A55" s="137" t="s">
        <v>52</v>
      </c>
      <c r="B55" s="138">
        <v>2006</v>
      </c>
      <c r="C55" s="138">
        <v>2011</v>
      </c>
      <c r="D55" s="138">
        <v>2016</v>
      </c>
      <c r="E55" s="138">
        <v>2021</v>
      </c>
      <c r="G55" s="99"/>
      <c r="I55" s="114"/>
    </row>
    <row r="56" spans="1:11" x14ac:dyDescent="0.25">
      <c r="A56" s="138" t="s">
        <v>49</v>
      </c>
      <c r="B56" s="139">
        <f>D15</f>
        <v>8203.3327061124492</v>
      </c>
      <c r="C56" s="139">
        <f>D16</f>
        <v>8541.2733730547916</v>
      </c>
      <c r="D56" s="139">
        <f>D17</f>
        <v>9927.0169088809016</v>
      </c>
      <c r="E56" s="140">
        <f>D18</f>
        <v>10371.300489514044</v>
      </c>
      <c r="G56" s="99"/>
      <c r="I56" s="114"/>
    </row>
    <row r="57" spans="1:11" x14ac:dyDescent="0.25">
      <c r="A57" s="138" t="s">
        <v>44</v>
      </c>
      <c r="B57" s="139">
        <f>N15</f>
        <v>3777.2169135320669</v>
      </c>
      <c r="C57" s="139">
        <f>N16</f>
        <v>3895.3781911445167</v>
      </c>
      <c r="D57" s="139">
        <f>N17</f>
        <v>4517.0057009095681</v>
      </c>
      <c r="E57" s="140">
        <f>N18</f>
        <v>4577.7265587570564</v>
      </c>
      <c r="G57" s="99"/>
      <c r="I57" s="114"/>
    </row>
    <row r="58" spans="1:11" x14ac:dyDescent="0.25">
      <c r="A58" s="138" t="s">
        <v>45</v>
      </c>
      <c r="B58" s="141">
        <f>B57/B56</f>
        <v>0.46044906976863137</v>
      </c>
      <c r="C58" s="141">
        <f t="shared" ref="C58:E58" si="10">C57/C56</f>
        <v>0.4560652751653273</v>
      </c>
      <c r="D58" s="141">
        <f t="shared" si="10"/>
        <v>0.45502145733916977</v>
      </c>
      <c r="E58" s="141">
        <f t="shared" si="10"/>
        <v>0.4413840446899972</v>
      </c>
      <c r="G58" s="99"/>
      <c r="I58" s="114"/>
    </row>
    <row r="60" spans="1:11" x14ac:dyDescent="0.25">
      <c r="A60" s="137" t="s">
        <v>53</v>
      </c>
      <c r="B60" s="138">
        <v>2006</v>
      </c>
      <c r="C60" s="138">
        <v>2011</v>
      </c>
      <c r="D60" s="138">
        <v>2016</v>
      </c>
      <c r="E60" s="138">
        <v>2021</v>
      </c>
      <c r="G60" s="99"/>
    </row>
    <row r="61" spans="1:11" x14ac:dyDescent="0.25">
      <c r="A61" s="138" t="s">
        <v>49</v>
      </c>
      <c r="B61" s="140">
        <f>D19</f>
        <v>1805.171750403525</v>
      </c>
      <c r="C61" s="140">
        <f>D20</f>
        <v>1850.502825286075</v>
      </c>
      <c r="D61" s="140">
        <f>D21</f>
        <v>2233.8063995863122</v>
      </c>
      <c r="E61" s="140">
        <f>D22</f>
        <v>2265.9621080152369</v>
      </c>
      <c r="G61" s="99"/>
    </row>
    <row r="62" spans="1:11" x14ac:dyDescent="0.25">
      <c r="A62" s="138" t="s">
        <v>44</v>
      </c>
      <c r="B62" s="140">
        <f>N19</f>
        <v>333.27926753508842</v>
      </c>
      <c r="C62" s="140">
        <f>N20</f>
        <v>339.99786607019769</v>
      </c>
      <c r="D62" s="140">
        <f>N21</f>
        <v>384.74361802466751</v>
      </c>
      <c r="E62" s="140">
        <f>N22</f>
        <v>383.96137513770714</v>
      </c>
      <c r="G62" s="99"/>
    </row>
    <row r="63" spans="1:11" x14ac:dyDescent="0.25">
      <c r="A63" s="138" t="s">
        <v>45</v>
      </c>
      <c r="B63" s="152">
        <f>B62/B61</f>
        <v>0.18462468596718717</v>
      </c>
      <c r="C63" s="152">
        <f t="shared" ref="C63:E63" si="11">C62/C61</f>
        <v>0.18373269223062999</v>
      </c>
      <c r="D63" s="152">
        <f t="shared" si="11"/>
        <v>0.17223677848533328</v>
      </c>
      <c r="E63" s="152">
        <f t="shared" si="11"/>
        <v>0.16944739445533802</v>
      </c>
      <c r="G63" s="99"/>
    </row>
    <row r="64" spans="1:11" x14ac:dyDescent="0.25">
      <c r="K64" s="114"/>
    </row>
    <row r="65" spans="1:11" x14ac:dyDescent="0.25">
      <c r="A65" s="137" t="s">
        <v>54</v>
      </c>
      <c r="B65" s="138">
        <v>2006</v>
      </c>
      <c r="C65" s="138">
        <v>2011</v>
      </c>
      <c r="D65" s="138">
        <v>2016</v>
      </c>
      <c r="E65" s="138">
        <v>2021</v>
      </c>
      <c r="G65" s="99"/>
      <c r="K65" s="114"/>
    </row>
    <row r="66" spans="1:11" x14ac:dyDescent="0.25">
      <c r="A66" s="138" t="s">
        <v>49</v>
      </c>
      <c r="B66" s="139">
        <f>D23</f>
        <v>9531.1565146281118</v>
      </c>
      <c r="C66" s="139">
        <f>D24</f>
        <v>9867.7009283311454</v>
      </c>
      <c r="D66" s="139">
        <f>D25</f>
        <v>11487.083775432391</v>
      </c>
      <c r="E66" s="139">
        <f>D26</f>
        <v>11825.583327800037</v>
      </c>
      <c r="G66" s="99"/>
      <c r="K66" s="114"/>
    </row>
    <row r="67" spans="1:11" x14ac:dyDescent="0.25">
      <c r="A67" s="138" t="s">
        <v>44</v>
      </c>
      <c r="B67" s="139">
        <f>N23</f>
        <v>1689.0442467793825</v>
      </c>
      <c r="C67" s="139">
        <f>N24</f>
        <v>1734.5684344455822</v>
      </c>
      <c r="D67" s="139">
        <f>N25</f>
        <v>2061.0268011053913</v>
      </c>
      <c r="E67" s="139">
        <f>N26</f>
        <v>2098.9458363191961</v>
      </c>
      <c r="G67" s="99"/>
      <c r="K67" s="114"/>
    </row>
    <row r="68" spans="1:11" x14ac:dyDescent="0.25">
      <c r="A68" s="138" t="s">
        <v>45</v>
      </c>
      <c r="B68" s="141">
        <f>B67/B66</f>
        <v>0.17721293781998984</v>
      </c>
      <c r="C68" s="141">
        <f t="shared" ref="C68:E68" si="12">C67/C66</f>
        <v>0.17578242865726348</v>
      </c>
      <c r="D68" s="141">
        <f t="shared" si="12"/>
        <v>0.17942123879285551</v>
      </c>
      <c r="E68" s="141">
        <f t="shared" si="12"/>
        <v>0.17749194928802484</v>
      </c>
      <c r="G68" s="99"/>
    </row>
    <row r="70" spans="1:11" x14ac:dyDescent="0.25">
      <c r="A70" s="137" t="s">
        <v>55</v>
      </c>
      <c r="B70" s="138">
        <v>2006</v>
      </c>
      <c r="C70" s="138">
        <v>2011</v>
      </c>
      <c r="D70" s="138">
        <v>2016</v>
      </c>
      <c r="E70" s="138">
        <v>2021</v>
      </c>
      <c r="G70" s="99"/>
    </row>
    <row r="71" spans="1:11" x14ac:dyDescent="0.25">
      <c r="A71" s="138" t="s">
        <v>49</v>
      </c>
      <c r="B71" s="140">
        <f>D27</f>
        <v>1383.217791516432</v>
      </c>
      <c r="C71" s="140">
        <f>D28</f>
        <v>1438.1789605170029</v>
      </c>
      <c r="D71" s="140">
        <f>D29</f>
        <v>1612.7232282737609</v>
      </c>
      <c r="E71" s="140">
        <f>D30</f>
        <v>1663.517273679357</v>
      </c>
      <c r="G71" s="99"/>
    </row>
    <row r="72" spans="1:11" x14ac:dyDescent="0.25">
      <c r="A72" s="138" t="s">
        <v>44</v>
      </c>
      <c r="B72" s="140">
        <f>N27</f>
        <v>103.62574441651429</v>
      </c>
      <c r="C72" s="140">
        <f>N28</f>
        <v>100.95828049545634</v>
      </c>
      <c r="D72" s="140">
        <f>N29</f>
        <v>133.83456431791018</v>
      </c>
      <c r="E72" s="140">
        <f>N30</f>
        <v>138.99153243484335</v>
      </c>
      <c r="G72" s="99"/>
    </row>
    <row r="73" spans="1:11" x14ac:dyDescent="0.25">
      <c r="A73" s="138" t="s">
        <v>45</v>
      </c>
      <c r="B73" s="152">
        <f>B72/B71</f>
        <v>7.4916434022229153E-2</v>
      </c>
      <c r="C73" s="152">
        <f t="shared" ref="C73:E73" si="13">C72/C71</f>
        <v>7.0198691030192384E-2</v>
      </c>
      <c r="D73" s="152">
        <f t="shared" si="13"/>
        <v>8.298669106487977E-2</v>
      </c>
      <c r="E73" s="152">
        <f t="shared" si="13"/>
        <v>8.3552803829576569E-2</v>
      </c>
      <c r="G73" s="99"/>
    </row>
    <row r="75" spans="1:11" x14ac:dyDescent="0.25">
      <c r="A75" s="153" t="s">
        <v>57</v>
      </c>
      <c r="B75" s="138">
        <v>2006</v>
      </c>
      <c r="C75" s="138">
        <v>2011</v>
      </c>
      <c r="D75" s="138">
        <v>2016</v>
      </c>
      <c r="E75" s="138">
        <v>2021</v>
      </c>
      <c r="G75" s="99"/>
    </row>
    <row r="76" spans="1:11" x14ac:dyDescent="0.25">
      <c r="A76" s="138" t="s">
        <v>49</v>
      </c>
      <c r="B76" s="140">
        <f>D31</f>
        <v>2618.1952482479501</v>
      </c>
      <c r="C76" s="140">
        <f>D32</f>
        <v>2696.5942751739408</v>
      </c>
      <c r="D76" s="140">
        <f>D33</f>
        <v>2959.721950225523</v>
      </c>
      <c r="E76" s="140">
        <f>D34</f>
        <v>3001.7633057791022</v>
      </c>
      <c r="G76" s="99"/>
    </row>
    <row r="77" spans="1:11" x14ac:dyDescent="0.25">
      <c r="A77" s="138" t="s">
        <v>44</v>
      </c>
      <c r="B77" s="140">
        <f>N31</f>
        <v>872.66404564283937</v>
      </c>
      <c r="C77" s="140">
        <f>N32</f>
        <v>895.86299202226792</v>
      </c>
      <c r="D77" s="140">
        <f>N33</f>
        <v>1015.2560229816227</v>
      </c>
      <c r="E77" s="140">
        <f>N34</f>
        <v>1027.2586202850889</v>
      </c>
      <c r="G77" s="99"/>
    </row>
    <row r="78" spans="1:11" x14ac:dyDescent="0.25">
      <c r="A78" s="138" t="s">
        <v>45</v>
      </c>
      <c r="B78" s="152">
        <f>B77/B76</f>
        <v>0.33330747438595754</v>
      </c>
      <c r="C78" s="152">
        <f t="shared" ref="C78:E78" si="14">C77/C76</f>
        <v>0.33222016388226638</v>
      </c>
      <c r="D78" s="152">
        <f t="shared" si="14"/>
        <v>0.34302412187883491</v>
      </c>
      <c r="E78" s="152">
        <f t="shared" si="14"/>
        <v>0.34221839487056621</v>
      </c>
      <c r="G78" s="99"/>
    </row>
    <row r="80" spans="1:11" x14ac:dyDescent="0.25">
      <c r="A80" s="137" t="s">
        <v>56</v>
      </c>
      <c r="B80" s="138">
        <v>2006</v>
      </c>
      <c r="C80" s="138">
        <v>2011</v>
      </c>
      <c r="D80" s="138">
        <v>2016</v>
      </c>
      <c r="E80" s="138">
        <v>2021</v>
      </c>
      <c r="G80" s="99"/>
    </row>
    <row r="81" spans="1:7" x14ac:dyDescent="0.25">
      <c r="A81" s="138" t="s">
        <v>49</v>
      </c>
      <c r="B81" s="140">
        <f>D35</f>
        <v>322.53795921993998</v>
      </c>
      <c r="C81" s="140">
        <f>D36</f>
        <v>329.76306869089092</v>
      </c>
      <c r="D81" s="140">
        <f>D37</f>
        <v>384.39072808866149</v>
      </c>
      <c r="E81" s="140">
        <f>D38</f>
        <v>395.70723164423339</v>
      </c>
      <c r="G81" s="99"/>
    </row>
    <row r="82" spans="1:7" x14ac:dyDescent="0.25">
      <c r="A82" s="138" t="s">
        <v>44</v>
      </c>
      <c r="B82" s="140">
        <f>N35</f>
        <v>29.106379595566221</v>
      </c>
      <c r="C82" s="140">
        <f>N36</f>
        <v>28.81805411252148</v>
      </c>
      <c r="D82" s="140">
        <f>N37</f>
        <v>30.221214970747841</v>
      </c>
      <c r="E82" s="140">
        <f>N38</f>
        <v>30.8480168710601</v>
      </c>
      <c r="G82" s="99"/>
    </row>
    <row r="83" spans="1:7" x14ac:dyDescent="0.25">
      <c r="A83" s="138" t="s">
        <v>45</v>
      </c>
      <c r="B83" s="152">
        <f>B82/B81</f>
        <v>9.0241718109583688E-2</v>
      </c>
      <c r="C83" s="152">
        <f t="shared" ref="C83:E83" si="15">C82/C81</f>
        <v>8.7390180552736729E-2</v>
      </c>
      <c r="D83" s="152">
        <f t="shared" si="15"/>
        <v>7.8621082045915475E-2</v>
      </c>
      <c r="E83" s="152">
        <f t="shared" si="15"/>
        <v>7.7956666960270468E-2</v>
      </c>
      <c r="G83" s="99"/>
    </row>
  </sheetData>
  <autoFilter ref="A2:M38" xr:uid="{00000000-0009-0000-0000-000002000000}">
    <sortState ref="A3:M38">
      <sortCondition ref="B2"/>
    </sortState>
  </autoFilter>
  <mergeCells count="2">
    <mergeCell ref="E1:G1"/>
    <mergeCell ref="H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GARD</vt:lpstr>
      <vt:lpstr>PAPI_BV</vt:lpstr>
      <vt:lpstr>Tableaux PAPI BV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RETOURNA</dc:creator>
  <cp:lastModifiedBy>UYUNI REYES Violaine</cp:lastModifiedBy>
  <cp:lastPrinted>2023-03-21T15:10:55Z</cp:lastPrinted>
  <dcterms:created xsi:type="dcterms:W3CDTF">2022-12-09T17:24:32Z</dcterms:created>
  <dcterms:modified xsi:type="dcterms:W3CDTF">2023-11-24T10:35:09Z</dcterms:modified>
</cp:coreProperties>
</file>